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artaments\Gestio Interna i Logistica\3- CONFI-GESTIO ECONOMICA\TRESORERIA\ANY 2024\Decret pla de disposicio de fons i tresoreria\"/>
    </mc:Choice>
  </mc:AlternateContent>
  <xr:revisionPtr revIDLastSave="0" documentId="13_ncr:1_{79B12E74-303C-4AE1-91F8-44D9DF231ED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revisio anual" sheetId="1" r:id="rId1"/>
    <sheet name="Explicacions" sheetId="3" r:id="rId2"/>
  </sheets>
  <externalReferences>
    <externalReference r:id="rId3"/>
    <externalReference r:id="rId4"/>
  </externalReferences>
  <calcPr calcId="191029"/>
  <customWorkbookViews>
    <customWorkbookView name="Arnau Sala Curado - Barcelona - Vista personalizada" guid="{FB6C1840-092B-4DCD-B114-14127DE8C0F9}" mergeInterval="0" personalView="1" maximized="1" windowWidth="1916" windowHeight="854" activeSheetId="1"/>
    <customWorkbookView name="Magda Roig Gallego - Barcelona - Vista personalizada" guid="{03D5BD7D-D4D3-4AFF-8EAA-66637F997C80}" mergeInterval="0" personalView="1" maximized="1" windowWidth="1596" windowHeight="640" activeSheetId="1"/>
    <customWorkbookView name="Maria Claramunt Elías - Vista personalizada" guid="{237BBFDE-1A66-42F6-95B0-2D3BC7E0F1C9}" mergeInterval="0" personalView="1" maximized="1" windowWidth="1916" windowHeight="8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7" i="1"/>
  <c r="C7" i="1"/>
  <c r="N6" i="1" l="1"/>
  <c r="M6" i="1"/>
  <c r="L6" i="1"/>
  <c r="K6" i="1"/>
  <c r="J6" i="1"/>
  <c r="I6" i="1"/>
  <c r="H6" i="1"/>
  <c r="G6" i="1"/>
  <c r="F6" i="1"/>
  <c r="E6" i="1"/>
  <c r="D6" i="1"/>
  <c r="C6" i="1" l="1"/>
  <c r="O7" i="1" l="1"/>
  <c r="O5" i="1"/>
  <c r="C8" i="1" l="1"/>
  <c r="C10" i="1" s="1"/>
  <c r="O6" i="1"/>
  <c r="D5" i="1" l="1"/>
  <c r="D8" i="1" s="1"/>
  <c r="D10" i="1" s="1"/>
  <c r="E5" i="1" l="1"/>
  <c r="E8" i="1" s="1"/>
  <c r="F5" i="1" s="1"/>
  <c r="F8" i="1" s="1"/>
  <c r="E10" i="1" l="1"/>
  <c r="F10" i="1"/>
  <c r="G5" i="1"/>
  <c r="G8" i="1" s="1"/>
  <c r="G10" i="1" l="1"/>
  <c r="H5" i="1"/>
  <c r="H8" i="1" s="1"/>
  <c r="H10" i="1" l="1"/>
  <c r="I5" i="1"/>
  <c r="I8" i="1" s="1"/>
  <c r="J5" i="1" l="1"/>
  <c r="J8" i="1" s="1"/>
  <c r="I10" i="1"/>
  <c r="K5" i="1" l="1"/>
  <c r="K8" i="1" s="1"/>
  <c r="J10" i="1"/>
  <c r="L5" i="1" l="1"/>
  <c r="L8" i="1" s="1"/>
  <c r="K10" i="1"/>
  <c r="M5" i="1" l="1"/>
  <c r="M8" i="1" s="1"/>
  <c r="L10" i="1"/>
  <c r="N5" i="1" l="1"/>
  <c r="M10" i="1"/>
  <c r="O8" i="1" l="1"/>
  <c r="N8" i="1"/>
  <c r="N10" i="1" s="1"/>
</calcChain>
</file>

<file path=xl/sharedStrings.xml><?xml version="1.0" encoding="utf-8"?>
<sst xmlns="http://schemas.openxmlformats.org/spreadsheetml/2006/main" count="23" uniqueCount="22">
  <si>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</si>
  <si>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</si>
  <si>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</si>
  <si>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</si>
  <si>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</si>
  <si>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</si>
  <si>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</si>
  <si>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</si>
  <si>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</si>
  <si>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</si>
  <si>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</si>
  <si>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</si>
  <si>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Saldo inicial periode</t>
  </si>
  <si>
    <t xml:space="preserve">Cobraments </t>
  </si>
  <si>
    <t>Pagaments</t>
  </si>
  <si>
    <t>Saldo final periode</t>
  </si>
  <si>
    <t>Saldo mensual</t>
  </si>
  <si>
    <t xml:space="preserve">és a dir els saldos bancaris més el metàl·lic del punt de venda i el fons de maniobra. Segons l’arqueig del desembre serien 5.547.040,67 </t>
  </si>
  <si>
    <t>De l'arqueig de data 31 de desembre 2020 agafem el total de la columna EXISTENCIES FINALS 31/12/2020 (casella G21): 5.547.040,67</t>
  </si>
  <si>
    <t>TOTAL</t>
  </si>
  <si>
    <t>Situació incial</t>
  </si>
  <si>
    <t>PREVISIÓ RESUM ANUAL TRESORERIA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</si>
</sst>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4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4" fillId="4" borderId="0" xfId="0" applyFont="1" applyFill="1"/>
    <xf numFmtId="0" fontId="5" fillId="4" borderId="3" xfId="0" applyFont="1" applyFill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44" fontId="9" fillId="0" borderId="1" xfId="0" applyNumberFormat="1" applyFont="1" applyBorder="1"/>
    <xf numFmtId="44" fontId="7" fillId="3" borderId="1" xfId="0" applyNumberFormat="1" applyFont="1" applyFill="1" applyBorder="1" applyAlignment="1">
      <alignment horizontal="center"/>
    </xf>
    <xf numFmtId="7" fontId="9" fillId="0" borderId="1" xfId="0" applyNumberFormat="1" applyFont="1" applyBorder="1"/>
    <xf numFmtId="44" fontId="7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PREVISIÓ FLUXOS MONETARIS</a:t>
            </a:r>
            <a:r>
              <a:rPr lang="ca-ES" baseline="0"/>
              <a:t> NETS 2024</a:t>
            </a:r>
            <a:endParaRPr lang="ca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'previsio anual'!$C$10</c:f>
              <c:strCache>
                <c:ptCount val="1"/>
                <c:pt idx="0">
                  <c:v>97.145,54 €</c:v>
                </c:pt>
              </c:strCache>
            </c:strRef>
          </c:tx>
          <c:invertIfNegative val="0"/>
          <c:cat>
            <c:strRef>
              <c:f>'previsio anual'!$C$4:$N$4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'previsio anual'!$C$10:$N$10</c:f>
              <c:numCache>
                <c:formatCode>#,##0.00\ "€"</c:formatCode>
                <c:ptCount val="12"/>
                <c:pt idx="0">
                  <c:v>97145.540000000037</c:v>
                </c:pt>
                <c:pt idx="1">
                  <c:v>-17794.990000000224</c:v>
                </c:pt>
                <c:pt idx="2">
                  <c:v>33823.660000000149</c:v>
                </c:pt>
                <c:pt idx="3">
                  <c:v>-107708.37999999989</c:v>
                </c:pt>
                <c:pt idx="4">
                  <c:v>51357.320000000298</c:v>
                </c:pt>
                <c:pt idx="5">
                  <c:v>-2970.7599999997765</c:v>
                </c:pt>
                <c:pt idx="6">
                  <c:v>52462.719999999739</c:v>
                </c:pt>
                <c:pt idx="7">
                  <c:v>93983.19000000041</c:v>
                </c:pt>
                <c:pt idx="8">
                  <c:v>24021.549999999814</c:v>
                </c:pt>
                <c:pt idx="9">
                  <c:v>52844.669999999925</c:v>
                </c:pt>
                <c:pt idx="10">
                  <c:v>58623.929999999702</c:v>
                </c:pt>
                <c:pt idx="11">
                  <c:v>2996.9400000004098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959-8847-9925E56D7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581952"/>
        <c:axId val="121583488"/>
        <c:axId val="0"/>
      </c:bar3DChart>
      <c:catAx>
        <c:axId val="12158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583488"/>
        <c:crosses val="autoZero"/>
        <c:auto val="1"/>
        <c:lblAlgn val="ctr"/>
        <c:lblOffset val="100"/>
        <c:noMultiLvlLbl val="0"/>
      </c:catAx>
      <c:valAx>
        <c:axId val="121583488"/>
        <c:scaling>
          <c:orientation val="minMax"/>
        </c:scaling>
        <c:delete val="0"/>
        <c:axPos val="l"/>
        <c:numFmt formatCode="#,##0.00\ &quot;€&quot;" sourceLinked="1"/>
        <c:majorTickMark val="none"/>
        <c:minorTickMark val="none"/>
        <c:tickLblPos val="nextTo"/>
        <c:crossAx val="121581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PREVISIONS</a:t>
            </a:r>
            <a:r>
              <a:rPr lang="en-US" baseline="0"/>
              <a:t> EVOLUCIÓ DE LA SITUACIÓ DE TRESORERIA 2024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'previsio anual'!$B$2:$O$2</c:f>
              <c:strCache>
                <c:ptCount val="14"/>
                <c:pt idx="0">
                  <c:v>PREVISIÓ RESUM ANUAL TRESORERIA 2024</c:v>
                </c:pt>
              </c:strCache>
            </c:strRef>
          </c:tx>
          <c:invertIfNegative val="0"/>
          <c:cat>
            <c:strRef>
              <c:f>'previsio anual'!$C$4:$N$4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'previsio anual'!$C$8:$N$8</c:f>
              <c:numCache>
                <c:formatCode>_("€"* #,##0.00_);_("€"* \(#,##0.00\);_("€"* "-"??_);_(@_)</c:formatCode>
                <c:ptCount val="12"/>
                <c:pt idx="0">
                  <c:v>6094667.2199999997</c:v>
                </c:pt>
                <c:pt idx="1">
                  <c:v>6076872.2299999995</c:v>
                </c:pt>
                <c:pt idx="2">
                  <c:v>6110695.8899999997</c:v>
                </c:pt>
                <c:pt idx="3">
                  <c:v>6002987.5099999998</c:v>
                </c:pt>
                <c:pt idx="4">
                  <c:v>6054344.8300000001</c:v>
                </c:pt>
                <c:pt idx="5">
                  <c:v>6051374.0700000003</c:v>
                </c:pt>
                <c:pt idx="6">
                  <c:v>6103836.79</c:v>
                </c:pt>
                <c:pt idx="7">
                  <c:v>6197819.9800000004</c:v>
                </c:pt>
                <c:pt idx="8">
                  <c:v>6221841.5300000003</c:v>
                </c:pt>
                <c:pt idx="9">
                  <c:v>6274686.2000000002</c:v>
                </c:pt>
                <c:pt idx="10">
                  <c:v>6333310.1299999999</c:v>
                </c:pt>
                <c:pt idx="11">
                  <c:v>6336307.0700000003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2-420E-B0F1-1D0F4E811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1615872"/>
        <c:axId val="121617408"/>
      </c:barChart>
      <c:catAx>
        <c:axId val="121615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617408"/>
        <c:crosses val="autoZero"/>
        <c:auto val="1"/>
        <c:lblAlgn val="ctr"/>
        <c:lblOffset val="100"/>
        <c:noMultiLvlLbl val="0"/>
      </c:catAx>
      <c:valAx>
        <c:axId val="121617408"/>
        <c:scaling>
          <c:orientation val="minMax"/>
        </c:scaling>
        <c:delete val="0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21615872"/>
        <c:crosses val="autoZero"/>
        <c:crossBetween val="between"/>
      </c:valAx>
      <c:spPr>
        <a:gradFill>
          <a:gsLst>
            <a:gs pos="0">
              <a:schemeClr val="bg2">
                <a:lumMod val="7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bg2">
        <a:lumMod val="75000"/>
      </a:schemeClr>
    </a:solidFill>
    <a:effectLst>
      <a:innerShdw blurRad="63500" dist="50800" dir="18900000">
        <a:prstClr val="black">
          <a:alpha val="50000"/>
        </a:prstClr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180975</xdr:rowOff>
    </xdr:from>
    <xdr:to>
      <xdr:col>10</xdr:col>
      <xdr:colOff>371475</xdr:colOff>
      <xdr:row>32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962023</xdr:colOff>
      <xdr:row>34</xdr:row>
      <xdr:rowOff>152399</xdr:rowOff>
    </xdr:from>
    <xdr:to>
      <xdr:col>10</xdr:col>
      <xdr:colOff>923925</xdr:colOff>
      <xdr:row>59</xdr:row>
      <xdr:rowOff>180974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epartaments\Gestio%20Interna%20i%20Logistica\3-%20CONFI-GESTIO%20ECONOMICA\TRESORERIA\ANY%202024\Decret%20pla%20de%20disposicio%20de%20fons%20i%20tresoreria\2.2.1%20Ingressos%20Pla%20tresoreria%202024.xlsx" TargetMode="External"/><Relationship Id="rId1" Type="http://schemas.openxmlformats.org/officeDocument/2006/relationships/externalLinkPath" Target="2.2.1%20Ingressos%20Pla%20tresoreria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epartaments\Gestio%20Interna%20i%20Logistica\3-%20CONFI-GESTIO%20ECONOMICA\TRESORERIA\ANY%202024\Decret%20pla%20de%20disposicio%20de%20fons%20i%20tresoreria\2.2.2%20Pagaments%20Pla%20tresoreria%202024.xlsx" TargetMode="External"/><Relationship Id="rId1" Type="http://schemas.openxmlformats.org/officeDocument/2006/relationships/externalLinkPath" Target="2.2.2%20Pagaments%20Pla%20tresoreri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sos"/>
      <sheetName val="Gràfic"/>
    </sheetNames>
    <sheetDataSet>
      <sheetData sheetId="0">
        <row r="12">
          <cell r="B12">
            <v>178247.71</v>
          </cell>
        </row>
        <row r="16">
          <cell r="C16">
            <v>178247.71</v>
          </cell>
          <cell r="D16">
            <v>178247.71</v>
          </cell>
          <cell r="E16">
            <v>178247.71</v>
          </cell>
          <cell r="F16">
            <v>178247.71</v>
          </cell>
          <cell r="G16">
            <v>178247.71</v>
          </cell>
          <cell r="H16">
            <v>178247.71</v>
          </cell>
          <cell r="I16">
            <v>178247.71</v>
          </cell>
          <cell r="J16">
            <v>178247.71</v>
          </cell>
          <cell r="K16">
            <v>178247.71</v>
          </cell>
          <cell r="L16">
            <v>178247.71</v>
          </cell>
          <cell r="M16">
            <v>178247.71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aments"/>
      <sheetName val="Previsio nomina cap 1"/>
      <sheetName val="Prev. Cap II"/>
    </sheetNames>
    <sheetDataSet>
      <sheetData sheetId="0">
        <row r="28">
          <cell r="B28">
            <v>81102.17</v>
          </cell>
          <cell r="C28">
            <v>196042.69999999998</v>
          </cell>
          <cell r="D28">
            <v>144424.04999999999</v>
          </cell>
          <cell r="E28">
            <v>285956.08999999997</v>
          </cell>
          <cell r="F28">
            <v>126890.39</v>
          </cell>
          <cell r="G28">
            <v>181218.47</v>
          </cell>
          <cell r="H28">
            <v>125784.98999999999</v>
          </cell>
          <cell r="I28">
            <v>84264.52</v>
          </cell>
          <cell r="J28">
            <v>154226.16</v>
          </cell>
          <cell r="K28">
            <v>125403.04000000001</v>
          </cell>
          <cell r="L28">
            <v>119623.78</v>
          </cell>
          <cell r="M28">
            <v>175250.77000000002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VE18"/>
  <sheetViews>
    <sheetView tabSelected="1" topLeftCell="A27" workbookViewId="0">
      <selection activeCell="B13" sqref="B13"/>
    </sheetView>
  </sheetViews>
  <sheetFormatPr baseColWidth="10" defaultRowHeight="15" x14ac:dyDescent="0.25"/>
  <cols>
    <col min="2" max="2" width="19.140625" bestFit="1" customWidth="1"/>
    <col min="3" max="14" width="14.5703125" bestFit="1" customWidth="1"/>
    <col min="15" max="15" width="15.5703125" customWidth="1"/>
  </cols>
  <sheetData>
    <row r="1" spans="2:14773" ht="18.75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4773" ht="15.75" x14ac:dyDescent="0.25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4773" s="10" customFormat="1" x14ac:dyDescent="0.25">
      <c r="C3" s="11"/>
      <c r="D3" s="11"/>
      <c r="E3" s="11"/>
      <c r="F3" s="11"/>
      <c r="G3" s="11"/>
    </row>
    <row r="4" spans="2:14773" x14ac:dyDescent="0.25">
      <c r="B4" s="12" t="s">
        <v>20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19</v>
      </c>
    </row>
    <row r="5" spans="2:14773" x14ac:dyDescent="0.25">
      <c r="B5" s="13" t="s">
        <v>12</v>
      </c>
      <c r="C5" s="14">
        <v>5997521.6799999997</v>
      </c>
      <c r="D5" s="14">
        <f>C8</f>
        <v>6094667.2199999997</v>
      </c>
      <c r="E5" s="14">
        <f t="shared" ref="E5:N5" si="0">D8</f>
        <v>6076872.2299999995</v>
      </c>
      <c r="F5" s="14">
        <f t="shared" si="0"/>
        <v>6110695.8899999997</v>
      </c>
      <c r="G5" s="14">
        <f t="shared" si="0"/>
        <v>6002987.5099999998</v>
      </c>
      <c r="H5" s="14">
        <f t="shared" si="0"/>
        <v>6054344.8300000001</v>
      </c>
      <c r="I5" s="14">
        <f t="shared" si="0"/>
        <v>6051374.0700000003</v>
      </c>
      <c r="J5" s="14">
        <f t="shared" si="0"/>
        <v>6103836.79</v>
      </c>
      <c r="K5" s="14">
        <f t="shared" si="0"/>
        <v>6197819.9800000004</v>
      </c>
      <c r="L5" s="14">
        <f t="shared" si="0"/>
        <v>6221841.5300000003</v>
      </c>
      <c r="M5" s="14">
        <f t="shared" si="0"/>
        <v>6274686.2000000002</v>
      </c>
      <c r="N5" s="14">
        <f t="shared" si="0"/>
        <v>6333310.1299999999</v>
      </c>
      <c r="O5" s="14">
        <f>C5</f>
        <v>5997521.6799999997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5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5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5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5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5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5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5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5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5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3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2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2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2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2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2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2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2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2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2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2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2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2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2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2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2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2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2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2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2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2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2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2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2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2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2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2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2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2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2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2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2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2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2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2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2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2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2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2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2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2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2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2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2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2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2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2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2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2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2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2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2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2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2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2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2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2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2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2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2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2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2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2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2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2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2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2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2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2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2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2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2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2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2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2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2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2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2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2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2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2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2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2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2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2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2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2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2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2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2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2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2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2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2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2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2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2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2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2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2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2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2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2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2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2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2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2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2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2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2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2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2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2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2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2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2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2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2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2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2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2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2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2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2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2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2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2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2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2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2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2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2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2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2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2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2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2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2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2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2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2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2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2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2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2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2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2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2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2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2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2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2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2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2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2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2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2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2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2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2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2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2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2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2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2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2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2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2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2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2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2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2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2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2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2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2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2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2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2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2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2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2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2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2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2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2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2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2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2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2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2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2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2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2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2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2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2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2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2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2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2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2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2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2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2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2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2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2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2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2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2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2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2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2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2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2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2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2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2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2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2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2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2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2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2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2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2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2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2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2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2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2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2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2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2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2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2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2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2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2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2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2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2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2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2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2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2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2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2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2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2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2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2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2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2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2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2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2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2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2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2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2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2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2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2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2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2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2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2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2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2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2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2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2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2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2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2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2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2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2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2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2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2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2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2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2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2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2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2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2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2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2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2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2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2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2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2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2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2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2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2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2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2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2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2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2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2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2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2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2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2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2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2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2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2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2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2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2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2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2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2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2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2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2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2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2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2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2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2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2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2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2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2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2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2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2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2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2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2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2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2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2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2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2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2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2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2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2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2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2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2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2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2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2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2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2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2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2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2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2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2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2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2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2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2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2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2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2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2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2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2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2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2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2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2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2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2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2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2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2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2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2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2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2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2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2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2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2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2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2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2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2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2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2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2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2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2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2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2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2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2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2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2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2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2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2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2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2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2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2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2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2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2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2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2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2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2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2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2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2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2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2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2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2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2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2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2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2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2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2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2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2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2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2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2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2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2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2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2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2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2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2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2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2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2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2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2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2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2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2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2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2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2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2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2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2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2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2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2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2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2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2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2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2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2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2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2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2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2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2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2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2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2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2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2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2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2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2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2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2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2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2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2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2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2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2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2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2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2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2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2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2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2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2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2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2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2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2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2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2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2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2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2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2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2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2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2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2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2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2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2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2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2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2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2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2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2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2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2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2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2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2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2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2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2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2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2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2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2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2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2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2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2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2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2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2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2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2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2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2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2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2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2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2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2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2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2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2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2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2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2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2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2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2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2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2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2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2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2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2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2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2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2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2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2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2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2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2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2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2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2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2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2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2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2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2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2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2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2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2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2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2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2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2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2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2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2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2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2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2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2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2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2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2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2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2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2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2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2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2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2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2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2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2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2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2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2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2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2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2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2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2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2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2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2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2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2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2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2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2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2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2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2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2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2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2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2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2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2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2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2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2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2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2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2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2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2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2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2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2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2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2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2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2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2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2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2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2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2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2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2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2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2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2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2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2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2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2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2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2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2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2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2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2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2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2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2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2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2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2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2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2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2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2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2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2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2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2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2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2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2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2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2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2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2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2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2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2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2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2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2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2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2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2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2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2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2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2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2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2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2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2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2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2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2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2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2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2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2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2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2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2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2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2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2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2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2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2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2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2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2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2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2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2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2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2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2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2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2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2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2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2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2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2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2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2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2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2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2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2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2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2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2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2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2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2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2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2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2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2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2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2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2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2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2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2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2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2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2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2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2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2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2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2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2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2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2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2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2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2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2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2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2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2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2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2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2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2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2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2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2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2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2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2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2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2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2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2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2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2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2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2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2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2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2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2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2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2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2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2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2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2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2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2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2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2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2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2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2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2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2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2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2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2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2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2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2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2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2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2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2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2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2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2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2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2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2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2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2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2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2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2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2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2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2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2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2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2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2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2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2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2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2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2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2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2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2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2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2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2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2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2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2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2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2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2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2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2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2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2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2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2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2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2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2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2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2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2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2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2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2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2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2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2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2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2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2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2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2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2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2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2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2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2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2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2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2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2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2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2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2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2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2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2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2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2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2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2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2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2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2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2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2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2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2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2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2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2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2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2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2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2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2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2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2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2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2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2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2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2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2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2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2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2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2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2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2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2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2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2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2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2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2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2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2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2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2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2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2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2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2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2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2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2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2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2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2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2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2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2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2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2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2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2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2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2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2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2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2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2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2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2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2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2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2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2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2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2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2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2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2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2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2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2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2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2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2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2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2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2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2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2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2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2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2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2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2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2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2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2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2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2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2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2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2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2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2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2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2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2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2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2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2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2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2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2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2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2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2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2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2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2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2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2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2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2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2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2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2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2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2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2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2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2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2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2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2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2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2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2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2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2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2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2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2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2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2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2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2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2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2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2"/>
      <c r="UVB5" s="1"/>
      <c r="UVC5" s="1"/>
      <c r="UVD5" s="1"/>
      <c r="UVE5" s="1"/>
    </row>
    <row r="6" spans="2:14773" x14ac:dyDescent="0.25">
      <c r="B6" s="15" t="s">
        <v>13</v>
      </c>
      <c r="C6" s="16">
        <f>[1]Ingressos!$B$12</f>
        <v>178247.71</v>
      </c>
      <c r="D6" s="16">
        <f>[1]Ingressos!$C$16</f>
        <v>178247.71</v>
      </c>
      <c r="E6" s="16">
        <f>[1]Ingressos!$D$16</f>
        <v>178247.71</v>
      </c>
      <c r="F6" s="16">
        <f>[1]Ingressos!$E$16</f>
        <v>178247.71</v>
      </c>
      <c r="G6" s="16">
        <f>[1]Ingressos!$F$16</f>
        <v>178247.71</v>
      </c>
      <c r="H6" s="16">
        <f>[1]Ingressos!$G$16</f>
        <v>178247.71</v>
      </c>
      <c r="I6" s="16">
        <f>[1]Ingressos!$H$16</f>
        <v>178247.71</v>
      </c>
      <c r="J6" s="16">
        <f>[1]Ingressos!$I$16</f>
        <v>178247.71</v>
      </c>
      <c r="K6" s="16">
        <f>[1]Ingressos!$J$16</f>
        <v>178247.71</v>
      </c>
      <c r="L6" s="16">
        <f>[1]Ingressos!$K$16</f>
        <v>178247.71</v>
      </c>
      <c r="M6" s="16">
        <f>[1]Ingressos!$L$16</f>
        <v>178247.71</v>
      </c>
      <c r="N6" s="16">
        <f>[1]Ingressos!$M$16</f>
        <v>178247.71</v>
      </c>
      <c r="O6" s="16">
        <f>SUM(C6:N6)</f>
        <v>2138972.52</v>
      </c>
    </row>
    <row r="7" spans="2:14773" x14ac:dyDescent="0.25">
      <c r="B7" s="15" t="s">
        <v>14</v>
      </c>
      <c r="C7" s="16">
        <f>[2]Pagaments!$B$28</f>
        <v>81102.17</v>
      </c>
      <c r="D7" s="16">
        <f>[2]Pagaments!$C$28</f>
        <v>196042.69999999998</v>
      </c>
      <c r="E7" s="16">
        <f>[2]Pagaments!$D$28</f>
        <v>144424.04999999999</v>
      </c>
      <c r="F7" s="16">
        <f>[2]Pagaments!$E$28</f>
        <v>285956.08999999997</v>
      </c>
      <c r="G7" s="16">
        <f>[2]Pagaments!$F$28</f>
        <v>126890.39</v>
      </c>
      <c r="H7" s="16">
        <f>[2]Pagaments!$G$28</f>
        <v>181218.47</v>
      </c>
      <c r="I7" s="16">
        <f>[2]Pagaments!$H$28</f>
        <v>125784.98999999999</v>
      </c>
      <c r="J7" s="16">
        <f>[2]Pagaments!$I$28</f>
        <v>84264.52</v>
      </c>
      <c r="K7" s="16">
        <f>[2]Pagaments!$J$28</f>
        <v>154226.16</v>
      </c>
      <c r="L7" s="16">
        <f>[2]Pagaments!$K$28</f>
        <v>125403.04000000001</v>
      </c>
      <c r="M7" s="16">
        <f>[2]Pagaments!$L$28</f>
        <v>119623.78</v>
      </c>
      <c r="N7" s="16">
        <f>[2]Pagaments!$M$28</f>
        <v>175250.77000000002</v>
      </c>
      <c r="O7" s="16">
        <f>SUM(C7:N7)</f>
        <v>1800187.13</v>
      </c>
    </row>
    <row r="8" spans="2:14773" x14ac:dyDescent="0.25">
      <c r="B8" s="13" t="s">
        <v>15</v>
      </c>
      <c r="C8" s="17">
        <f>C5+C6-C7</f>
        <v>6094667.2199999997</v>
      </c>
      <c r="D8" s="17">
        <f t="shared" ref="D8:N8" si="1">D5+D6-D7</f>
        <v>6076872.2299999995</v>
      </c>
      <c r="E8" s="17">
        <f t="shared" si="1"/>
        <v>6110695.8899999997</v>
      </c>
      <c r="F8" s="17">
        <f t="shared" si="1"/>
        <v>6002987.5099999998</v>
      </c>
      <c r="G8" s="17">
        <f t="shared" si="1"/>
        <v>6054344.8300000001</v>
      </c>
      <c r="H8" s="17">
        <f t="shared" si="1"/>
        <v>6051374.0700000003</v>
      </c>
      <c r="I8" s="17">
        <f t="shared" si="1"/>
        <v>6103836.79</v>
      </c>
      <c r="J8" s="17">
        <f t="shared" si="1"/>
        <v>6197819.9800000004</v>
      </c>
      <c r="K8" s="17">
        <f t="shared" si="1"/>
        <v>6221841.5300000003</v>
      </c>
      <c r="L8" s="17">
        <f t="shared" si="1"/>
        <v>6274686.2000000002</v>
      </c>
      <c r="M8" s="17">
        <f t="shared" si="1"/>
        <v>6333310.1299999999</v>
      </c>
      <c r="N8" s="17">
        <f t="shared" si="1"/>
        <v>6336307.0700000003</v>
      </c>
      <c r="O8" s="17">
        <f>O5+O6-O7</f>
        <v>6336307.0699999994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5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5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5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5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5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5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5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5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5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3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2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2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2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2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2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2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2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2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2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2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2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2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2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2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2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2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2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2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2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2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2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2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2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2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2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2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2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2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2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2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2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2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2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2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2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2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2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2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2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2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2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2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2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2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2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2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2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2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2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2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2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2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2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2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2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2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2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2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2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2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2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2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2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2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2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2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2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2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2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2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2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2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2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2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2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2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2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2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2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2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2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2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2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2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2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2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2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2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2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2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2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2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2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2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2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2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2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2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2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2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2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2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2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2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2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2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2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2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2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2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2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2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2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2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2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2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2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2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2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2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2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2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2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2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2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2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2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2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2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2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2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2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2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2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2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2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2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2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2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2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2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2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2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2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2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2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2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2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2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2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2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2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2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2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2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2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2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2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2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2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2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2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2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2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2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2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2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2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2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2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2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2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2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2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2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2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2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2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2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2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2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2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2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2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2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2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2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2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2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2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2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2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2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2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2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2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2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2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2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2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2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2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2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2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2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2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2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2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2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2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2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2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2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2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2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2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2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2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2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2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2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2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2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2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2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2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2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2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2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2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2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2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2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2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2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2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2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2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2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2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2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2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2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2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2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2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2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2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2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2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2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2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2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2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2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2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2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2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2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2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2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2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2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2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2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2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2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2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2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2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2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2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2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2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2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2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2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2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2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2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2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2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2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2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2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2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2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2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2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2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2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2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2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2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2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2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2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2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2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2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2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2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2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2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2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2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2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2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2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2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2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2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2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2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2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2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2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2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2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2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2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2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2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2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2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2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2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2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2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2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2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2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2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2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2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2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2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2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2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2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2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2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2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2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2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2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2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2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2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2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2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2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2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2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2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2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2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2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2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2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2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2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2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2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2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2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2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2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2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2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2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2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2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2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2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2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2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2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2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2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2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2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2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2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2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2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2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2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2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2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2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2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2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2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2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2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2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2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2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2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2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2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2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2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2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2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2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2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2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2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2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2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2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2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2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2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2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2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2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2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2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2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2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2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2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2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2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2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2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2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2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2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2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2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2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2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2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2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2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2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2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2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2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2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2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2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2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2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2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2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2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2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2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2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2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2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2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2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2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2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2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2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2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2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2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2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2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2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2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2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2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2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2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2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2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2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2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2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2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2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2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2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2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2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2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2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2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2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2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2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2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2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2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2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2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2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2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2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2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2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2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2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2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2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2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2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2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2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2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2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2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2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2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2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2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2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2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2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2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2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2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2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2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2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2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2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2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2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2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2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2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2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2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2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2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2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2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2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2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2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2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2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2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2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2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2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2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2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2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2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2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2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2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2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2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2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2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2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2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2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2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2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2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2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2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2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2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2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2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2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2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2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2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2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2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2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2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2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2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2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2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2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2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2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2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2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2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2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2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2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2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2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2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2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2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2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2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2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2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2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2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2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2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2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2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2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2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2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2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2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2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2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2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2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2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2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2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2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2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2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2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2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2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2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2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2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2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2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2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2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2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2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2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2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2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2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2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2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2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2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2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2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2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2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2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2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2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2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2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2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2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2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2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2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2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2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2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2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2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2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2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2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2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2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2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2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2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2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2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2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2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2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2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2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2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2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2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2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2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2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2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2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2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2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2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2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2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2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2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2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2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2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2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2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2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2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2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2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2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2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2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2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2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2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2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2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2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2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2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2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2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2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2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2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2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2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2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2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2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2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2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2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2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2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2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2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2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2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2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2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2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2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2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2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2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2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2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2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2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2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2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2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2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2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2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2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2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2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2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2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2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2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2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2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2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2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2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2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2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2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2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2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2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2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2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2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2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2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2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2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2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2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2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2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2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2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2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2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2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2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2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2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2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2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2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2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2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2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2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2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2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2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2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2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2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2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2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2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2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2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2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2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2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2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2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2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2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2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2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2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2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2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2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2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2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2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2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2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2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2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2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2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2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2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2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2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2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2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2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2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2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2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2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2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2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2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2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2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2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2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2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2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2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2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2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2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2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2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2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2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2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2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2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2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2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2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2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2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2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2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2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2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2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2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2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2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2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2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2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2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2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2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2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2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2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2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2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2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2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2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2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2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2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2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2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2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2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2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2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2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2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2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2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2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2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2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2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2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2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2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2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2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2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2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2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2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2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2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2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2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2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2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2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2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2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2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2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2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2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2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2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2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2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2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2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2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2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2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2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2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2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2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2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2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2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2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2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2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2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2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2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2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2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2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2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2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2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2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2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2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2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2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2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2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2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2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2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2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2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2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2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2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2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2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2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2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2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2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2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2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2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2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2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2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2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2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2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2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2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2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2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2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2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2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2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2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2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2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2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2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2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2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2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2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2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2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2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2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2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2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2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2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2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2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2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2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2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2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2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2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2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2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2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2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2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2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2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2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2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2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2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2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2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2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2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2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2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2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2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2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2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2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2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2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2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2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2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2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2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2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2"/>
      <c r="UVB8" s="1"/>
      <c r="UVC8" s="1"/>
      <c r="UVD8" s="1"/>
      <c r="UVE8" s="1"/>
    </row>
    <row r="9" spans="2:14773" x14ac:dyDescent="0.25">
      <c r="B9" s="15"/>
      <c r="C9" s="16"/>
      <c r="D9" s="16"/>
      <c r="E9" s="16"/>
      <c r="F9" s="16"/>
      <c r="G9" s="16"/>
      <c r="H9" s="16"/>
      <c r="I9" s="18"/>
      <c r="J9" s="18"/>
      <c r="K9" s="16"/>
      <c r="L9" s="16"/>
      <c r="M9" s="16"/>
      <c r="N9" s="16"/>
      <c r="O9" s="19"/>
    </row>
    <row r="10" spans="2:14773" x14ac:dyDescent="0.25">
      <c r="B10" s="13" t="s">
        <v>16</v>
      </c>
      <c r="C10" s="14">
        <f>C8-C5</f>
        <v>97145.540000000037</v>
      </c>
      <c r="D10" s="14">
        <f t="shared" ref="D10:N10" si="2">D8-D5</f>
        <v>-17794.990000000224</v>
      </c>
      <c r="E10" s="14">
        <f t="shared" si="2"/>
        <v>33823.660000000149</v>
      </c>
      <c r="F10" s="14">
        <f t="shared" si="2"/>
        <v>-107708.37999999989</v>
      </c>
      <c r="G10" s="14">
        <f t="shared" si="2"/>
        <v>51357.320000000298</v>
      </c>
      <c r="H10" s="14">
        <f t="shared" si="2"/>
        <v>-2970.7599999997765</v>
      </c>
      <c r="I10" s="14">
        <f t="shared" si="2"/>
        <v>52462.719999999739</v>
      </c>
      <c r="J10" s="14">
        <f t="shared" si="2"/>
        <v>93983.19000000041</v>
      </c>
      <c r="K10" s="14">
        <f t="shared" si="2"/>
        <v>24021.549999999814</v>
      </c>
      <c r="L10" s="14">
        <f t="shared" si="2"/>
        <v>52844.669999999925</v>
      </c>
      <c r="M10" s="14">
        <f t="shared" si="2"/>
        <v>58623.929999999702</v>
      </c>
      <c r="N10" s="14">
        <f t="shared" si="2"/>
        <v>2996.9400000004098</v>
      </c>
      <c r="O10" s="1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5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5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5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5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5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5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5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5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5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5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3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2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2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2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2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2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2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2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2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2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2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2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2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2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2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2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2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2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2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2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2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2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2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2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2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2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2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2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2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2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2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2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2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2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2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2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2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2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2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2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2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2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2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2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2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2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2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2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2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2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2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2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2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2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2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2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2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2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2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2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2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2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2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2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2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2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2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2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2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2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2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2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2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2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2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2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2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2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2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2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2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2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2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2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2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2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2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2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2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2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2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2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2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2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2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2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2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2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2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2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2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2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2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2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2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2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2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2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2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2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2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2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2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2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2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2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2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2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2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2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2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2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2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2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2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2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2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2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2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2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2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2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2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2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2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2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2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2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2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2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2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2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2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2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2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2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2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2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2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2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2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2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2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2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2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2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2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2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2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2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2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2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2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2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2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2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2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2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2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2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2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2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2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2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2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2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2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2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2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2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2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2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2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2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2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2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2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2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2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2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2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2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2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2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2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2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2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2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2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2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2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2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2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2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2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2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2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2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2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2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2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2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2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2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2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2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2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2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2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2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2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2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2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2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2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2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2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2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2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2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2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2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2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2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2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2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2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2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2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2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2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2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2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2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2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2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2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2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2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2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2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2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2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2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2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2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2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2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2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2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2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2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2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2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2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2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2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2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2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2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2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2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2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2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2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2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2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2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2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2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2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2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2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2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2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2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2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2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2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2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2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2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2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2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2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2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2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2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2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2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2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2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2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2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2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2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2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2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2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2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2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2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2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2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2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2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2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2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2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2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2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2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2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2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2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2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2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2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2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2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2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2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2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2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2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2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2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2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2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2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2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2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2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2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2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2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2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2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2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2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2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2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2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2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2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2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2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2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2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2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2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2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2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2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2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2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2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2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2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2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2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2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2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2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2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2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2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2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2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2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2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2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2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2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2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2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2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2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2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2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2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2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2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2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2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2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2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2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2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2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2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2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2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2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2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2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2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2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2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2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2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2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2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2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2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2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2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2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2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2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2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2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2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2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2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2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2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2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2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2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2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2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2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2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2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2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2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2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2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2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2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2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2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2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2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2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2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2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2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2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2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2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2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2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2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2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2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2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2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2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2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2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2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2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2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2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2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2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2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2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2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2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2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2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2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2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2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2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2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2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2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2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2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2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2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2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2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2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2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2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2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2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2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2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2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2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2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2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2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2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2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2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2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2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2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2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2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2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2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2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2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2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2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2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2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2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2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2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2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2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2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2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2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2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2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2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2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2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2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2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2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2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2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2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2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2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2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2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2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2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2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2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2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2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2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2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2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2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2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2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2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2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2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2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2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2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2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2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2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2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2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2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2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2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2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2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2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2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2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2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2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2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2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2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2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2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2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2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2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2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2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2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2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2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2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2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2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2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2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2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2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2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2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2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2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2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2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2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2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2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2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2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2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2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2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2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2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2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2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2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2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2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2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2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2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2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2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2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2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2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2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2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2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2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2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2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2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2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2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2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2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2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2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2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2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2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2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2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2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2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2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2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2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2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2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2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2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2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2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2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2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2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2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2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2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2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2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2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2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2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2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2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2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2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2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2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2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2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2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2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2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2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2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2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2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2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2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2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2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2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2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2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2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2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2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2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2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2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2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2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2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2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2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2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2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2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2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2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2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2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2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2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2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2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2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2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2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2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2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2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2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2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2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2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2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2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2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2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2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2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2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2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2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2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2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2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2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2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2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2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2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2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2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2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2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2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2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2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2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2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2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2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2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2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2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2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2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2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2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2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2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2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2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2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2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2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2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2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2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2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2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2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2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2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2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2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2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2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2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2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2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2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2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2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2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2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2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2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2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2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2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2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2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2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2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2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2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2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2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2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2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2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2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2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2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2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2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2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2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2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2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2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2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2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2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2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2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2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2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2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2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2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2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2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2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2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2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2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2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2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2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2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2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2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2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2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2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2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2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2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2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2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2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2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2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2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2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2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2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2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2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2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2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2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2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2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2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2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2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2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2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2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2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2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2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2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2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2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2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2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2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2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2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2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2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2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2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2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2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2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2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2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2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2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2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2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2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2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2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2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2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2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2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2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2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2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2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2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2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2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2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2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2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2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2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2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2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2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2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2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2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2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2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2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2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2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2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2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2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2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2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2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2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2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2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2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2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2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2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2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2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2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2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2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2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2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2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2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2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2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2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2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2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2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2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2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2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2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2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2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2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2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2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2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2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2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2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2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2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2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2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2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2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2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2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2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2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2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2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2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2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2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2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2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2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2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2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2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2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2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2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2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2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2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2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2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2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2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2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2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2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2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2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2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2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2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2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2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2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2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2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2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2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2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2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2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2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2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2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2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2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2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2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2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2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2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2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2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2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2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2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2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2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2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2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2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2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2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2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2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2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2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2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2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2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2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2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2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2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2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2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2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2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2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2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2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2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2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2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2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2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2"/>
      <c r="UVB10" s="1"/>
      <c r="UVC10" s="1"/>
      <c r="UVD10" s="1"/>
      <c r="UVE10" s="1"/>
    </row>
    <row r="13" spans="2:14773" x14ac:dyDescent="0.25">
      <c r="O13" s="6"/>
    </row>
    <row r="16" spans="2:14773" x14ac:dyDescent="0.25">
      <c r="B16" s="9"/>
      <c r="C16" s="6"/>
    </row>
    <row r="17" spans="2:3" x14ac:dyDescent="0.25">
      <c r="B17" s="9"/>
    </row>
    <row r="18" spans="2:3" x14ac:dyDescent="0.25">
      <c r="B18" s="9"/>
      <c r="C18" s="6"/>
    </row>
  </sheetData>
  <customSheetViews>
    <customSheetView guid="{FB6C1840-092B-4DCD-B114-14127DE8C0F9}">
      <selection activeCell="C11" sqref="C11"/>
      <pageMargins left="0.7" right="0.7" top="0.75" bottom="0.75" header="0.3" footer="0.3"/>
      <pageSetup paperSize="9" orientation="portrait" horizontalDpi="300" verticalDpi="300" r:id="rId1"/>
    </customSheetView>
    <customSheetView guid="{03D5BD7D-D4D3-4AFF-8EAA-66637F997C80}">
      <selection activeCell="B12" sqref="B12"/>
      <pageMargins left="0.7" right="0.7" top="0.75" bottom="0.75" header="0.3" footer="0.3"/>
      <pageSetup paperSize="9" orientation="portrait" horizontalDpi="300" verticalDpi="300" r:id="rId2"/>
    </customSheetView>
    <customSheetView guid="{237BBFDE-1A66-42F6-95B0-2D3BC7E0F1C9}">
      <selection activeCell="N17" sqref="N17"/>
      <pageMargins left="0.7" right="0.7" top="0.75" bottom="0.75" header="0.3" footer="0.3"/>
      <pageSetup paperSize="9" orientation="portrait" horizontalDpi="300" verticalDpi="300" r:id="rId3"/>
    </customSheetView>
  </customSheetViews>
  <mergeCells count="2">
    <mergeCell ref="B1:O1"/>
    <mergeCell ref="B2:O2"/>
  </mergeCells>
  <pageMargins left="0.7" right="0.7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24"/>
  <sheetViews>
    <sheetView workbookViewId="0">
      <selection activeCell="K7" sqref="K7"/>
    </sheetView>
  </sheetViews>
  <sheetFormatPr baseColWidth="10" defaultRowHeight="15" x14ac:dyDescent="0.25"/>
  <cols>
    <col min="1" max="1" width="19.140625" bestFit="1" customWidth="1"/>
    <col min="6" max="6" width="11.42578125" customWidth="1"/>
  </cols>
  <sheetData>
    <row r="4" spans="1:6" x14ac:dyDescent="0.25">
      <c r="A4" t="s">
        <v>12</v>
      </c>
    </row>
    <row r="5" spans="1:6" x14ac:dyDescent="0.25">
      <c r="B5" s="7" t="s">
        <v>17</v>
      </c>
    </row>
    <row r="7" spans="1:6" x14ac:dyDescent="0.25">
      <c r="B7" t="s">
        <v>18</v>
      </c>
    </row>
    <row r="14" spans="1:6" x14ac:dyDescent="0.25">
      <c r="F14" s="8"/>
    </row>
    <row r="15" spans="1:6" x14ac:dyDescent="0.25">
      <c r="F15" s="9"/>
    </row>
    <row r="16" spans="1:6" x14ac:dyDescent="0.25">
      <c r="F16" s="9"/>
    </row>
    <row r="17" spans="6:6" x14ac:dyDescent="0.25">
      <c r="F17" s="9"/>
    </row>
    <row r="19" spans="6:6" x14ac:dyDescent="0.25">
      <c r="F19" s="8"/>
    </row>
    <row r="20" spans="6:6" x14ac:dyDescent="0.25">
      <c r="F20" s="9"/>
    </row>
    <row r="21" spans="6:6" x14ac:dyDescent="0.25">
      <c r="F21" s="9"/>
    </row>
    <row r="22" spans="6:6" x14ac:dyDescent="0.25">
      <c r="F22" s="9"/>
    </row>
    <row r="24" spans="6:6" x14ac:dyDescent="0.25">
      <c r="F24" s="9"/>
    </row>
  </sheetData>
  <customSheetViews>
    <customSheetView guid="{FB6C1840-092B-4DCD-B114-14127DE8C0F9}">
      <pageMargins left="0.7" right="0.7" top="0.75" bottom="0.75" header="0.3" footer="0.3"/>
    </customSheetView>
    <customSheetView guid="{03D5BD7D-D4D3-4AFF-8EAA-66637F997C80}">
      <pageMargins left="0.7" right="0.7" top="0.75" bottom="0.75" header="0.3" footer="0.3"/>
    </customSheetView>
    <customSheetView guid="{237BBFDE-1A66-42F6-95B0-2D3BC7E0F1C9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previsio anual</vt:lpstr>
      <vt:lpstr>Explicacions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 Sala Curado - Barcelona</dc:creator>
  <cp:lastModifiedBy>Javier Zamorano Román - Barcelona</cp:lastModifiedBy>
  <dcterms:created xsi:type="dcterms:W3CDTF">2021-01-12T10:22:49Z</dcterms:created>
  <dcterms:modified xsi:type="dcterms:W3CDTF">2024-01-04T12:49:56Z</dcterms:modified>
</cp:coreProperties>
</file>