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epartaments\Gestio Interna i Logistica\4- CONFI-GESTIO ECONOMICA\TRESORERIA\ANY 2022 actualitzat\"/>
    </mc:Choice>
  </mc:AlternateContent>
  <xr:revisionPtr revIDLastSave="0" documentId="13_ncr:1_{A8845C02-A309-4C58-991A-C43B990529D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agaments" sheetId="1" r:id="rId1"/>
    <sheet name="Previsio nomina cap 1" sheetId="3" r:id="rId2"/>
  </sheets>
  <calcPr calcId="191029"/>
  <customWorkbookViews>
    <customWorkbookView name="Magda Roig Gallego - Barcelona - Vista personalizada" guid="{03D5BD7D-D4D3-4AFF-8EAA-66637F997C80}" mergeInterval="0" personalView="1" maximized="1" windowWidth="1596" windowHeight="674" activeSheetId="1"/>
    <customWorkbookView name="Maria Claramunt Elías - Vista personalizada" guid="{BFAC555E-E7B7-4CF7-9F1A-95D34DDED4B3}" mergeInterval="0" personalView="1" maximized="1" windowWidth="1916" windowHeight="854" activeSheetId="2"/>
    <customWorkbookView name="Arnau Sala Curado - Barcelona - Vista personalizada" guid="{FB6C1840-092B-4DCD-B114-14127DE8C0F9}" mergeInterval="0" personalView="1" maximized="1" windowWidth="1916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8" i="1" l="1"/>
  <c r="Z8" i="1"/>
  <c r="Z9" i="1"/>
  <c r="Y6" i="1"/>
  <c r="Z7" i="1"/>
  <c r="W8" i="1"/>
  <c r="W6" i="1"/>
  <c r="U20" i="1"/>
  <c r="U16" i="1"/>
  <c r="U6" i="1"/>
  <c r="S6" i="1"/>
  <c r="S8" i="1"/>
  <c r="Q6" i="1"/>
  <c r="Q8" i="1"/>
  <c r="O8" i="1"/>
  <c r="O6" i="1"/>
  <c r="M8" i="1"/>
  <c r="M6" i="1"/>
  <c r="K8" i="1"/>
  <c r="K5" i="1"/>
  <c r="K6" i="1"/>
  <c r="I6" i="1"/>
  <c r="I5" i="1" s="1"/>
  <c r="I16" i="1" l="1"/>
  <c r="I8" i="1"/>
  <c r="G5" i="1"/>
  <c r="G24" i="1" s="1"/>
  <c r="G28" i="1" s="1"/>
  <c r="G6" i="1"/>
  <c r="G8" i="1"/>
  <c r="W28" i="1"/>
  <c r="U28" i="1"/>
  <c r="E28" i="1"/>
  <c r="Y24" i="1"/>
  <c r="Y28" i="1" s="1"/>
  <c r="W24" i="1"/>
  <c r="U24" i="1"/>
  <c r="S24" i="1"/>
  <c r="S28" i="1" s="1"/>
  <c r="Q24" i="1"/>
  <c r="Q28" i="1" s="1"/>
  <c r="O24" i="1"/>
  <c r="O28" i="1" s="1"/>
  <c r="M24" i="1"/>
  <c r="M28" i="1" s="1"/>
  <c r="K24" i="1"/>
  <c r="K28" i="1" s="1"/>
  <c r="E24" i="1"/>
  <c r="E6" i="1"/>
  <c r="I24" i="1" l="1"/>
  <c r="I28" i="1" s="1"/>
  <c r="E5" i="1"/>
  <c r="E8" i="1"/>
  <c r="C6" i="1"/>
  <c r="C5" i="1"/>
  <c r="C8" i="1" l="1"/>
  <c r="C24" i="1" s="1"/>
  <c r="C28" i="1" s="1"/>
  <c r="H16" i="1" l="1"/>
  <c r="F16" i="1"/>
  <c r="L16" i="1"/>
  <c r="P16" i="1"/>
  <c r="D16" i="1"/>
  <c r="J16" i="1"/>
  <c r="X6" i="1" l="1"/>
  <c r="L6" i="1"/>
  <c r="H6" i="1"/>
  <c r="F6" i="1" l="1"/>
  <c r="J6" i="1"/>
  <c r="Z26" i="1" l="1"/>
  <c r="D16" i="3" l="1"/>
  <c r="X22" i="1" l="1"/>
  <c r="D22" i="1"/>
  <c r="F22" i="1"/>
  <c r="H22" i="1"/>
  <c r="J22" i="1"/>
  <c r="L22" i="1"/>
  <c r="N22" i="1"/>
  <c r="P22" i="1"/>
  <c r="R22" i="1"/>
  <c r="T22" i="1"/>
  <c r="V22" i="1"/>
  <c r="B22" i="1"/>
  <c r="D20" i="1"/>
  <c r="F20" i="1"/>
  <c r="H20" i="1"/>
  <c r="J20" i="1"/>
  <c r="L20" i="1"/>
  <c r="N20" i="1"/>
  <c r="P20" i="1"/>
  <c r="R20" i="1"/>
  <c r="T20" i="1"/>
  <c r="V20" i="1"/>
  <c r="X20" i="1"/>
  <c r="D18" i="1"/>
  <c r="F18" i="1"/>
  <c r="H18" i="1"/>
  <c r="J18" i="1"/>
  <c r="L18" i="1"/>
  <c r="N18" i="1"/>
  <c r="P18" i="1"/>
  <c r="R18" i="1"/>
  <c r="T18" i="1"/>
  <c r="V18" i="1"/>
  <c r="X18" i="1"/>
  <c r="B18" i="1"/>
  <c r="N16" i="1"/>
  <c r="R16" i="1"/>
  <c r="T16" i="1"/>
  <c r="V16" i="1"/>
  <c r="X16" i="1"/>
  <c r="B16" i="1"/>
  <c r="D14" i="1"/>
  <c r="F14" i="1"/>
  <c r="H14" i="1"/>
  <c r="J14" i="1"/>
  <c r="L14" i="1"/>
  <c r="N14" i="1"/>
  <c r="P14" i="1"/>
  <c r="R14" i="1"/>
  <c r="T14" i="1"/>
  <c r="V14" i="1"/>
  <c r="X14" i="1"/>
  <c r="B14" i="1"/>
  <c r="B10" i="1"/>
  <c r="D10" i="1"/>
  <c r="J10" i="1"/>
  <c r="L10" i="1"/>
  <c r="N10" i="1"/>
  <c r="P10" i="1"/>
  <c r="R10" i="1"/>
  <c r="T10" i="1"/>
  <c r="V10" i="1"/>
  <c r="X10" i="1"/>
  <c r="H10" i="1"/>
  <c r="F10" i="1"/>
  <c r="V8" i="1"/>
  <c r="V5" i="1"/>
  <c r="T8" i="1"/>
  <c r="T5" i="1"/>
  <c r="R8" i="1"/>
  <c r="R5" i="1"/>
  <c r="P8" i="1"/>
  <c r="P5" i="1"/>
  <c r="N8" i="1"/>
  <c r="N5" i="1"/>
  <c r="L9" i="1"/>
  <c r="L8" i="1"/>
  <c r="L5" i="1"/>
  <c r="J8" i="1"/>
  <c r="J5" i="1"/>
  <c r="H8" i="1"/>
  <c r="H5" i="1"/>
  <c r="F8" i="1"/>
  <c r="F5" i="1"/>
  <c r="D8" i="1"/>
  <c r="D5" i="1"/>
  <c r="Z27" i="1" l="1"/>
  <c r="Z25" i="1"/>
  <c r="Z10" i="1" l="1"/>
  <c r="D22" i="3"/>
  <c r="D13" i="3" l="1"/>
  <c r="D10" i="3"/>
  <c r="D7" i="3"/>
  <c r="X8" i="1" l="1"/>
  <c r="B20" i="1"/>
  <c r="Z6" i="1"/>
  <c r="Z11" i="1"/>
  <c r="Z20" i="1" l="1"/>
  <c r="Z17" i="1"/>
  <c r="Z16" i="1" l="1"/>
  <c r="Z21" i="1"/>
  <c r="B8" i="1" l="1"/>
  <c r="X5" i="1"/>
  <c r="X24" i="1" s="1"/>
  <c r="X28" i="1" s="1"/>
  <c r="D24" i="1"/>
  <c r="D28" i="1" s="1"/>
  <c r="F24" i="1"/>
  <c r="F28" i="1" s="1"/>
  <c r="H24" i="1"/>
  <c r="H28" i="1" s="1"/>
  <c r="N24" i="1"/>
  <c r="N28" i="1" s="1"/>
  <c r="P24" i="1"/>
  <c r="P28" i="1" s="1"/>
  <c r="R24" i="1"/>
  <c r="R28" i="1" s="1"/>
  <c r="T24" i="1"/>
  <c r="T28" i="1" s="1"/>
  <c r="V24" i="1"/>
  <c r="V28" i="1" s="1"/>
  <c r="B5" i="1"/>
  <c r="B24" i="1" l="1"/>
  <c r="B28" i="1" s="1"/>
  <c r="L24" i="1"/>
  <c r="L28" i="1" s="1"/>
  <c r="J24" i="1"/>
  <c r="J28" i="1" s="1"/>
  <c r="Z5" i="1"/>
  <c r="Z28" i="1" l="1"/>
  <c r="Z24" i="1"/>
</calcChain>
</file>

<file path=xl/sharedStrings.xml><?xml version="1.0" encoding="utf-8"?>
<sst xmlns="http://schemas.openxmlformats.org/spreadsheetml/2006/main" count="71" uniqueCount="66">
  <si>
    <t>CONCEPTE</t>
  </si>
  <si>
    <t>gen</t>
  </si>
  <si>
    <t>feb</t>
  </si>
  <si>
    <t>mar</t>
  </si>
  <si>
    <t>abr</t>
  </si>
  <si>
    <t>mai</t>
  </si>
  <si>
    <t>jun</t>
  </si>
  <si>
    <t>jul</t>
  </si>
  <si>
    <t>ago</t>
  </si>
  <si>
    <t>set</t>
  </si>
  <si>
    <t>oct</t>
  </si>
  <si>
    <t>nov</t>
  </si>
  <si>
    <t>des</t>
  </si>
  <si>
    <t>TOTAL</t>
  </si>
  <si>
    <t>Capítol 1 Despeses de personal</t>
  </si>
  <si>
    <t>Nòmines</t>
  </si>
  <si>
    <t>Seguretat Social</t>
  </si>
  <si>
    <t>Proveïdors</t>
  </si>
  <si>
    <t>Capítol 2 Despeses en bens i serveis</t>
  </si>
  <si>
    <t>Capítol 3 Despeses financeres</t>
  </si>
  <si>
    <t>Despeses financeres</t>
  </si>
  <si>
    <t>Capítol 4 Transferències corrents</t>
  </si>
  <si>
    <t>Capítol 5 Fons de contingència</t>
  </si>
  <si>
    <t>Fons de contingència</t>
  </si>
  <si>
    <t>Capítol 6 Inversions reals</t>
  </si>
  <si>
    <t>Capítol 7 Transferències de capital</t>
  </si>
  <si>
    <t>Capítol 8 Actius financers</t>
  </si>
  <si>
    <t>Bestreta</t>
  </si>
  <si>
    <t>TOTAL PREVISIONS PRESSUPOST</t>
  </si>
  <si>
    <t>Pagaments exercicis tancats + romanents</t>
  </si>
  <si>
    <t>Pagaments no pressupostaris</t>
  </si>
  <si>
    <t>Pagaments pendents d'aplicació</t>
  </si>
  <si>
    <t>TOTAL PREVISIONS TRESORERIA</t>
  </si>
  <si>
    <t>Transferències corrents</t>
  </si>
  <si>
    <t>Transferències de capital</t>
  </si>
  <si>
    <t>Passius financers</t>
  </si>
  <si>
    <t>Capítol 9 Passius financers</t>
  </si>
  <si>
    <t>Març</t>
  </si>
  <si>
    <t>Maig</t>
  </si>
  <si>
    <t>Novembre</t>
  </si>
  <si>
    <t xml:space="preserve">Abril </t>
  </si>
  <si>
    <t>Nomina tipus</t>
  </si>
  <si>
    <t>Paga productivitat</t>
  </si>
  <si>
    <t>Ajut per fills</t>
  </si>
  <si>
    <t>Millores socials</t>
  </si>
  <si>
    <t>Millores per edat</t>
  </si>
  <si>
    <t xml:space="preserve">Regularit. Paga productivitat </t>
  </si>
  <si>
    <t>Mesos amb variacions</t>
  </si>
  <si>
    <t>PRESSUPOST DE TRESORERIA 2022</t>
  </si>
  <si>
    <t>PREVISIÓ ANUAL PAGAMENTS 2022</t>
  </si>
  <si>
    <t>Juny i Desembre</t>
  </si>
  <si>
    <t>Paga</t>
  </si>
  <si>
    <t>Previsió increment</t>
  </si>
  <si>
    <t>gener real</t>
  </si>
  <si>
    <t>Nomines agafar com a real els seguros socials</t>
  </si>
  <si>
    <t>feb real</t>
  </si>
  <si>
    <t>mar real</t>
  </si>
  <si>
    <t>abr real</t>
  </si>
  <si>
    <t>mai real</t>
  </si>
  <si>
    <t>jun real</t>
  </si>
  <si>
    <t>jul real</t>
  </si>
  <si>
    <t>ago real</t>
  </si>
  <si>
    <t>set real</t>
  </si>
  <si>
    <t>oct real</t>
  </si>
  <si>
    <t>nov real</t>
  </si>
  <si>
    <t>des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</si>
</sst>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4" fontId="0" fillId="0" borderId="0" xfId="0" applyNumberForma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4" fillId="0" borderId="1" xfId="0" applyFont="1" applyBorder="1"/>
    <xf numFmtId="44" fontId="0" fillId="0" borderId="1" xfId="0" applyNumberFormat="1" applyBorder="1"/>
    <xf numFmtId="0" fontId="1" fillId="0" borderId="1" xfId="0" applyFont="1" applyBorder="1"/>
    <xf numFmtId="0" fontId="1" fillId="4" borderId="1" xfId="0" applyFont="1" applyFill="1" applyBorder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64" fontId="0" fillId="5" borderId="1" xfId="0" applyNumberFormat="1" applyFill="1" applyBorder="1"/>
    <xf numFmtId="164" fontId="1" fillId="4" borderId="1" xfId="0" applyNumberFormat="1" applyFont="1" applyFill="1" applyBorder="1"/>
    <xf numFmtId="164" fontId="0" fillId="3" borderId="1" xfId="0" applyNumberFormat="1" applyFill="1" applyBorder="1"/>
    <xf numFmtId="164" fontId="0" fillId="0" borderId="0" xfId="0" applyNumberFormat="1"/>
    <xf numFmtId="0" fontId="2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PAGAMENTS 2022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delete val="1"/>
          </c:dLbls>
          <c:cat>
            <c:strRef>
              <c:f>Pagaments!$B$4:$X$4</c:f>
              <c:strCache>
                <c:ptCount val="23"/>
                <c:pt idx="0">
                  <c:v>gen</c:v>
                </c:pt>
                <c:pt idx="1">
                  <c:v>gener real</c:v>
                </c:pt>
                <c:pt idx="2">
                  <c:v>feb</c:v>
                </c:pt>
                <c:pt idx="3">
                  <c:v>feb real</c:v>
                </c:pt>
                <c:pt idx="4">
                  <c:v>mar</c:v>
                </c:pt>
                <c:pt idx="5">
                  <c:v>mar real</c:v>
                </c:pt>
                <c:pt idx="6">
                  <c:v>abr</c:v>
                </c:pt>
                <c:pt idx="7">
                  <c:v>abr real</c:v>
                </c:pt>
                <c:pt idx="8">
                  <c:v>mai</c:v>
                </c:pt>
                <c:pt idx="9">
                  <c:v>mai real</c:v>
                </c:pt>
                <c:pt idx="10">
                  <c:v>jun</c:v>
                </c:pt>
                <c:pt idx="11">
                  <c:v>jun real</c:v>
                </c:pt>
                <c:pt idx="12">
                  <c:v>jul</c:v>
                </c:pt>
                <c:pt idx="13">
                  <c:v>jul real</c:v>
                </c:pt>
                <c:pt idx="14">
                  <c:v>ago</c:v>
                </c:pt>
                <c:pt idx="15">
                  <c:v>ago real</c:v>
                </c:pt>
                <c:pt idx="16">
                  <c:v>set</c:v>
                </c:pt>
                <c:pt idx="17">
                  <c:v>set real</c:v>
                </c:pt>
                <c:pt idx="18">
                  <c:v>oct</c:v>
                </c:pt>
                <c:pt idx="19">
                  <c:v>oct real</c:v>
                </c:pt>
                <c:pt idx="20">
                  <c:v>nov</c:v>
                </c:pt>
                <c:pt idx="21">
                  <c:v>nov real</c:v>
                </c:pt>
                <c:pt idx="22">
                  <c:v>des</c:v>
                </c:pt>
              </c:strCache>
            </c:strRef>
          </c:cat>
          <c:val>
            <c:numRef>
              <c:f>Pagaments!$B$28:$X$28</c:f>
              <c:numCache>
                <c:formatCode>#,##0.00\ "€"</c:formatCode>
                <c:ptCount val="23"/>
                <c:pt idx="0">
                  <c:v>84715.31</c:v>
                </c:pt>
                <c:pt idx="1">
                  <c:v>83919.829999999987</c:v>
                </c:pt>
                <c:pt idx="2">
                  <c:v>176555.06</c:v>
                </c:pt>
                <c:pt idx="3">
                  <c:v>138087.27000000002</c:v>
                </c:pt>
                <c:pt idx="4">
                  <c:v>182461.4</c:v>
                </c:pt>
                <c:pt idx="5">
                  <c:v>104757.03</c:v>
                </c:pt>
                <c:pt idx="6">
                  <c:v>157146.48000000001</c:v>
                </c:pt>
                <c:pt idx="7">
                  <c:v>150068.88</c:v>
                </c:pt>
                <c:pt idx="8">
                  <c:v>126481.32</c:v>
                </c:pt>
                <c:pt idx="9">
                  <c:v>111797.34</c:v>
                </c:pt>
                <c:pt idx="10">
                  <c:v>187029.64</c:v>
                </c:pt>
                <c:pt idx="11">
                  <c:v>156328.29</c:v>
                </c:pt>
                <c:pt idx="12">
                  <c:v>121776.95999999999</c:v>
                </c:pt>
                <c:pt idx="13">
                  <c:v>114537.10999999999</c:v>
                </c:pt>
                <c:pt idx="14">
                  <c:v>88478</c:v>
                </c:pt>
                <c:pt idx="15">
                  <c:v>74065.89</c:v>
                </c:pt>
                <c:pt idx="16">
                  <c:v>145679.6</c:v>
                </c:pt>
                <c:pt idx="17">
                  <c:v>120373.47</c:v>
                </c:pt>
                <c:pt idx="18">
                  <c:v>126239.85</c:v>
                </c:pt>
                <c:pt idx="19">
                  <c:v>121284.05000000002</c:v>
                </c:pt>
                <c:pt idx="20">
                  <c:v>125899.23</c:v>
                </c:pt>
                <c:pt idx="21">
                  <c:v>115097.49</c:v>
                </c:pt>
                <c:pt idx="22">
                  <c:v>180643.79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C1-4A31-9E95-BBB555C812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491520"/>
        <c:axId val="130493056"/>
      </c:lineChart>
      <c:catAx>
        <c:axId val="130491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0493056"/>
        <c:crosses val="autoZero"/>
        <c:auto val="1"/>
        <c:lblAlgn val="ctr"/>
        <c:lblOffset val="100"/>
        <c:noMultiLvlLbl val="0"/>
      </c:catAx>
      <c:valAx>
        <c:axId val="130493056"/>
        <c:scaling>
          <c:orientation val="minMax"/>
        </c:scaling>
        <c:delete val="0"/>
        <c:axPos val="l"/>
        <c:majorGridlines/>
        <c:numFmt formatCode="#,##0.00\ &quot;€&quot;" sourceLinked="1"/>
        <c:majorTickMark val="none"/>
        <c:minorTickMark val="none"/>
        <c:tickLblPos val="nextTo"/>
        <c:crossAx val="130491520"/>
        <c:crosses val="autoZero"/>
        <c:crossBetween val="between"/>
      </c:valAx>
      <c:spPr>
        <a:gradFill>
          <a:gsLst>
            <a:gs pos="0">
              <a:schemeClr val="tx2">
                <a:lumMod val="40000"/>
                <a:lumOff val="60000"/>
              </a:schemeClr>
            </a:gs>
            <a:gs pos="0">
              <a:srgbClr val="CFDAF0"/>
            </a:gs>
            <a:gs pos="0">
              <a:srgbClr val="CAD7EF"/>
            </a:gs>
            <a:gs pos="0">
              <a:srgbClr val="C3C3AF"/>
            </a:gs>
            <a:gs pos="0">
              <a:schemeClr val="bg2">
                <a:lumMod val="75000"/>
              </a:schemeClr>
            </a:gs>
            <a:gs pos="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chemeClr val="tx2">
            <a:lumMod val="60000"/>
            <a:lumOff val="40000"/>
          </a:schemeClr>
        </a:gs>
        <a:gs pos="0">
          <a:srgbClr val="CFDAF0"/>
        </a:gs>
        <a:gs pos="0">
          <a:srgbClr val="CAD7EF"/>
        </a:gs>
        <a:gs pos="0">
          <a:srgbClr val="C3C3AF"/>
        </a:gs>
        <a:gs pos="0">
          <a:schemeClr val="bg2">
            <a:lumMod val="75000"/>
          </a:schemeClr>
        </a:gs>
        <a:gs pos="0">
          <a:schemeClr val="accent1">
            <a:tint val="44500"/>
            <a:satMod val="160000"/>
          </a:schemeClr>
        </a:gs>
        <a:gs pos="98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29</xdr:row>
      <xdr:rowOff>180975</xdr:rowOff>
    </xdr:from>
    <xdr:to>
      <xdr:col>21</xdr:col>
      <xdr:colOff>95250</xdr:colOff>
      <xdr:row>46</xdr:row>
      <xdr:rowOff>171450</xdr:rowOff>
    </xdr:to>
    <xdr:graphicFrame macro="">
      <xdr:nvGraphicFramePr>
        <xdr:cNvPr id="2" name="1 Gráfico" descr="PAGAMENTS 2021&#10;" title="PAGAMENTS 202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2"/>
  <sheetViews>
    <sheetView tabSelected="1" zoomScaleNormal="100" workbookViewId="0">
      <selection activeCell="B6" sqref="B6"/>
    </sheetView>
  </sheetViews>
  <sheetFormatPr baseColWidth="10" defaultRowHeight="15" x14ac:dyDescent="0.25"/>
  <cols>
    <col min="1" max="1" width="37.7109375" bestFit="1" customWidth="1"/>
    <col min="2" max="2" width="11.85546875" bestFit="1" customWidth="1"/>
    <col min="3" max="3" width="11.85546875" customWidth="1"/>
    <col min="4" max="4" width="11.5703125" bestFit="1" customWidth="1"/>
    <col min="5" max="5" width="11.5703125" customWidth="1"/>
    <col min="6" max="6" width="11.5703125" bestFit="1" customWidth="1"/>
    <col min="7" max="7" width="11.5703125" customWidth="1"/>
    <col min="8" max="8" width="11.5703125" bestFit="1" customWidth="1"/>
    <col min="9" max="9" width="11.5703125" customWidth="1"/>
    <col min="10" max="10" width="11.5703125" bestFit="1" customWidth="1"/>
    <col min="11" max="11" width="11.5703125" customWidth="1"/>
    <col min="12" max="12" width="11.5703125" bestFit="1" customWidth="1"/>
    <col min="13" max="13" width="11.5703125" customWidth="1"/>
    <col min="14" max="14" width="11.5703125" bestFit="1" customWidth="1"/>
    <col min="15" max="15" width="11.5703125" customWidth="1"/>
    <col min="16" max="16" width="10.5703125" bestFit="1" customWidth="1"/>
    <col min="17" max="17" width="10.5703125" customWidth="1"/>
    <col min="18" max="18" width="11.5703125" bestFit="1" customWidth="1"/>
    <col min="19" max="19" width="11.5703125" customWidth="1"/>
    <col min="20" max="20" width="11.5703125" bestFit="1" customWidth="1"/>
    <col min="21" max="21" width="11.5703125" customWidth="1"/>
    <col min="22" max="22" width="11.5703125" bestFit="1" customWidth="1"/>
    <col min="23" max="23" width="11.5703125" customWidth="1"/>
    <col min="24" max="24" width="11.5703125" bestFit="1" customWidth="1"/>
    <col min="25" max="25" width="11.5703125" customWidth="1"/>
    <col min="26" max="26" width="13.140625" bestFit="1" customWidth="1"/>
    <col min="27" max="27" width="13.42578125" bestFit="1" customWidth="1"/>
  </cols>
  <sheetData>
    <row r="1" spans="1:27" ht="18.75" x14ac:dyDescent="0.3">
      <c r="A1" s="19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7" ht="15.75" x14ac:dyDescent="0.25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7" x14ac:dyDescent="0.25">
      <c r="A3" s="17" t="s">
        <v>54</v>
      </c>
      <c r="B3" s="18"/>
      <c r="C3" s="18"/>
      <c r="D3" s="18"/>
      <c r="E3" s="18"/>
      <c r="F3" s="18"/>
      <c r="G3" s="18"/>
      <c r="H3" s="18"/>
      <c r="I3" s="18"/>
      <c r="J3" s="18"/>
      <c r="K3" s="15"/>
    </row>
    <row r="4" spans="1:27" x14ac:dyDescent="0.25">
      <c r="A4" s="2" t="s">
        <v>0</v>
      </c>
      <c r="B4" s="2" t="s">
        <v>1</v>
      </c>
      <c r="C4" s="16" t="s">
        <v>53</v>
      </c>
      <c r="D4" s="2" t="s">
        <v>2</v>
      </c>
      <c r="E4" s="16" t="s">
        <v>55</v>
      </c>
      <c r="F4" s="2" t="s">
        <v>3</v>
      </c>
      <c r="G4" s="16" t="s">
        <v>56</v>
      </c>
      <c r="H4" s="2" t="s">
        <v>4</v>
      </c>
      <c r="I4" s="16" t="s">
        <v>57</v>
      </c>
      <c r="J4" s="2" t="s">
        <v>5</v>
      </c>
      <c r="K4" s="16" t="s">
        <v>58</v>
      </c>
      <c r="L4" s="2" t="s">
        <v>6</v>
      </c>
      <c r="M4" s="16" t="s">
        <v>59</v>
      </c>
      <c r="N4" s="2" t="s">
        <v>7</v>
      </c>
      <c r="O4" s="16" t="s">
        <v>60</v>
      </c>
      <c r="P4" s="2" t="s">
        <v>8</v>
      </c>
      <c r="Q4" s="16" t="s">
        <v>61</v>
      </c>
      <c r="R4" s="2" t="s">
        <v>9</v>
      </c>
      <c r="S4" s="16" t="s">
        <v>62</v>
      </c>
      <c r="T4" s="2" t="s">
        <v>10</v>
      </c>
      <c r="U4" s="16" t="s">
        <v>63</v>
      </c>
      <c r="V4" s="2" t="s">
        <v>11</v>
      </c>
      <c r="W4" s="16" t="s">
        <v>64</v>
      </c>
      <c r="X4" s="2" t="s">
        <v>12</v>
      </c>
      <c r="Y4" s="16" t="s">
        <v>65</v>
      </c>
      <c r="Z4" s="2" t="s">
        <v>13</v>
      </c>
    </row>
    <row r="5" spans="1:27" x14ac:dyDescent="0.25">
      <c r="A5" s="7" t="s">
        <v>14</v>
      </c>
      <c r="B5" s="12">
        <f>B6+B7</f>
        <v>84000</v>
      </c>
      <c r="C5" s="12">
        <f>C6+C7</f>
        <v>79638.509999999995</v>
      </c>
      <c r="D5" s="12">
        <f>SUM(D6:D7)</f>
        <v>84000</v>
      </c>
      <c r="E5" s="12">
        <f>E6+E7</f>
        <v>74252.36</v>
      </c>
      <c r="F5" s="12">
        <f t="shared" ref="F5:G5" si="0">F6+F7</f>
        <v>87115</v>
      </c>
      <c r="G5" s="12">
        <f t="shared" si="0"/>
        <v>72102.97</v>
      </c>
      <c r="H5" s="12">
        <f t="shared" ref="H5:R5" si="1">H6+H7</f>
        <v>122000</v>
      </c>
      <c r="I5" s="12">
        <f>I6+I7</f>
        <v>104433.86</v>
      </c>
      <c r="J5" s="12">
        <f t="shared" si="1"/>
        <v>96000</v>
      </c>
      <c r="K5" s="12">
        <f>K6+K7</f>
        <v>83004.53</v>
      </c>
      <c r="L5" s="12">
        <f t="shared" si="1"/>
        <v>150000</v>
      </c>
      <c r="M5" s="12">
        <v>124704.2</v>
      </c>
      <c r="N5" s="12">
        <f t="shared" si="1"/>
        <v>86000</v>
      </c>
      <c r="O5" s="12">
        <v>71838.759999999995</v>
      </c>
      <c r="P5" s="12">
        <f t="shared" si="1"/>
        <v>86000</v>
      </c>
      <c r="Q5" s="12">
        <v>71424.45</v>
      </c>
      <c r="R5" s="12">
        <f t="shared" si="1"/>
        <v>86000</v>
      </c>
      <c r="S5" s="12">
        <v>73975.539999999994</v>
      </c>
      <c r="T5" s="12">
        <f t="shared" ref="T5" si="2">T6+T7</f>
        <v>86000</v>
      </c>
      <c r="U5" s="12">
        <v>73087.740000000005</v>
      </c>
      <c r="V5" s="12">
        <f>V6+V7+845</f>
        <v>94345</v>
      </c>
      <c r="W5" s="12">
        <v>89021.47</v>
      </c>
      <c r="X5" s="12">
        <f t="shared" ref="X5" si="3">X6+X7</f>
        <v>150000</v>
      </c>
      <c r="Y5" s="12">
        <v>133140.94</v>
      </c>
      <c r="Z5" s="12">
        <f t="shared" ref="Z5:Z11" si="4">SUM(B5:X5)</f>
        <v>2128944.3899999997</v>
      </c>
      <c r="AA5" s="1"/>
    </row>
    <row r="6" spans="1:27" x14ac:dyDescent="0.25">
      <c r="A6" s="4" t="s">
        <v>15</v>
      </c>
      <c r="B6" s="9">
        <v>64000</v>
      </c>
      <c r="C6" s="9">
        <f>79638.51-C7</f>
        <v>59117.739999999991</v>
      </c>
      <c r="D6" s="9">
        <v>64000</v>
      </c>
      <c r="E6" s="9">
        <f>74252.36-E7</f>
        <v>58848.35</v>
      </c>
      <c r="F6" s="9">
        <f>66000+1115</f>
        <v>67115</v>
      </c>
      <c r="G6" s="9">
        <f>72102.97-G7</f>
        <v>58606.92</v>
      </c>
      <c r="H6" s="9">
        <f>66000+36000</f>
        <v>102000</v>
      </c>
      <c r="I6" s="9">
        <f>104433.86-I7</f>
        <v>91143.61</v>
      </c>
      <c r="J6" s="9">
        <f>66000+10000</f>
        <v>76000</v>
      </c>
      <c r="K6" s="9">
        <f>83004.53-K7</f>
        <v>68070.92</v>
      </c>
      <c r="L6" s="9">
        <f>66000+64000</f>
        <v>130000</v>
      </c>
      <c r="M6" s="9">
        <f>M5-M7</f>
        <v>111160.59999999999</v>
      </c>
      <c r="N6" s="9">
        <v>66000</v>
      </c>
      <c r="O6" s="9">
        <f>O5-O7</f>
        <v>59960.849999999991</v>
      </c>
      <c r="P6" s="9">
        <v>66000</v>
      </c>
      <c r="Q6" s="9">
        <f>Q5-Q7</f>
        <v>56545.079999999994</v>
      </c>
      <c r="R6" s="9">
        <v>66000</v>
      </c>
      <c r="S6" s="9">
        <f>S5-S7</f>
        <v>59251.289999999994</v>
      </c>
      <c r="T6" s="9">
        <v>66000</v>
      </c>
      <c r="U6" s="9">
        <f>U5-U7</f>
        <v>58060.700000000004</v>
      </c>
      <c r="V6" s="9">
        <v>73500</v>
      </c>
      <c r="W6" s="9">
        <f>W5-W7</f>
        <v>73821.960000000006</v>
      </c>
      <c r="X6" s="9">
        <f>66000+64000</f>
        <v>130000</v>
      </c>
      <c r="Y6" s="9">
        <f>Y5-Y7</f>
        <v>114074.32</v>
      </c>
      <c r="Z6" s="9">
        <f t="shared" si="4"/>
        <v>1725203.02</v>
      </c>
    </row>
    <row r="7" spans="1:27" x14ac:dyDescent="0.25">
      <c r="A7" s="4" t="s">
        <v>16</v>
      </c>
      <c r="B7" s="9">
        <v>20000</v>
      </c>
      <c r="C7" s="11">
        <v>20520.77</v>
      </c>
      <c r="D7" s="9">
        <v>20000</v>
      </c>
      <c r="E7" s="9">
        <v>15404.01</v>
      </c>
      <c r="F7" s="9">
        <v>20000</v>
      </c>
      <c r="G7" s="9">
        <v>13496.05</v>
      </c>
      <c r="H7" s="9">
        <v>20000</v>
      </c>
      <c r="I7" s="9">
        <v>13290.25</v>
      </c>
      <c r="J7" s="9">
        <v>20000</v>
      </c>
      <c r="K7" s="9">
        <v>14933.61</v>
      </c>
      <c r="L7" s="9">
        <v>20000</v>
      </c>
      <c r="M7" s="9">
        <v>13543.6</v>
      </c>
      <c r="N7" s="9">
        <v>20000</v>
      </c>
      <c r="O7" s="9">
        <v>11877.91</v>
      </c>
      <c r="P7" s="9">
        <v>20000</v>
      </c>
      <c r="Q7" s="9">
        <v>14879.37</v>
      </c>
      <c r="R7" s="9">
        <v>20000</v>
      </c>
      <c r="S7" s="9">
        <v>14724.25</v>
      </c>
      <c r="T7" s="9">
        <v>20000</v>
      </c>
      <c r="U7" s="9">
        <v>15027.04</v>
      </c>
      <c r="V7" s="9">
        <v>20000</v>
      </c>
      <c r="W7" s="9">
        <v>15199.51</v>
      </c>
      <c r="X7" s="9">
        <v>20000</v>
      </c>
      <c r="Y7" s="9">
        <v>19066.62</v>
      </c>
      <c r="Z7" s="9">
        <f>SUM(B7:Y7)</f>
        <v>421962.99</v>
      </c>
      <c r="AA7" s="14"/>
    </row>
    <row r="8" spans="1:27" x14ac:dyDescent="0.25">
      <c r="A8" s="7" t="s">
        <v>18</v>
      </c>
      <c r="B8" s="12">
        <f>B9</f>
        <v>715.31</v>
      </c>
      <c r="C8" s="12">
        <f>C9</f>
        <v>4281.32</v>
      </c>
      <c r="D8" s="12">
        <f t="shared" ref="D8:G8" si="5">D9</f>
        <v>2590.4499999999998</v>
      </c>
      <c r="E8" s="12">
        <f>E9</f>
        <v>63834.91</v>
      </c>
      <c r="F8" s="12">
        <f t="shared" si="5"/>
        <v>91346.4</v>
      </c>
      <c r="G8" s="12">
        <f t="shared" si="5"/>
        <v>32654.06</v>
      </c>
      <c r="H8" s="12">
        <f t="shared" ref="H8:R8" si="6">H9</f>
        <v>33146.480000000003</v>
      </c>
      <c r="I8" s="12">
        <f>I9</f>
        <v>42446.92</v>
      </c>
      <c r="J8" s="12">
        <f t="shared" si="6"/>
        <v>27481.32</v>
      </c>
      <c r="K8" s="12">
        <f t="shared" si="6"/>
        <v>28792.81</v>
      </c>
      <c r="L8" s="12">
        <f t="shared" si="6"/>
        <v>34029.64</v>
      </c>
      <c r="M8" s="12">
        <f>M9</f>
        <v>31624.09</v>
      </c>
      <c r="N8" s="12">
        <f t="shared" si="6"/>
        <v>34776.959999999999</v>
      </c>
      <c r="O8" s="12">
        <f>O9</f>
        <v>42698.35</v>
      </c>
      <c r="P8" s="12">
        <f t="shared" si="6"/>
        <v>2478</v>
      </c>
      <c r="Q8" s="12">
        <f>Q9</f>
        <v>2641.44</v>
      </c>
      <c r="R8" s="12">
        <f t="shared" si="6"/>
        <v>55679.6</v>
      </c>
      <c r="S8" s="12">
        <f>S9</f>
        <v>46397.93</v>
      </c>
      <c r="T8" s="12">
        <f t="shared" ref="T8" si="7">T9</f>
        <v>38239.85</v>
      </c>
      <c r="U8" s="12">
        <v>36835.870000000003</v>
      </c>
      <c r="V8" s="12">
        <f>V9</f>
        <v>28554.23</v>
      </c>
      <c r="W8" s="12">
        <f>W9</f>
        <v>26076.02</v>
      </c>
      <c r="X8" s="12">
        <f t="shared" ref="X8" si="8">X9</f>
        <v>30643.79</v>
      </c>
      <c r="Y8" s="12">
        <f>Y9</f>
        <v>29175.46</v>
      </c>
      <c r="Z8" s="12">
        <f>SUM(B8:Y8)</f>
        <v>767141.21000000008</v>
      </c>
      <c r="AA8" s="1"/>
    </row>
    <row r="9" spans="1:27" x14ac:dyDescent="0.25">
      <c r="A9" s="4" t="s">
        <v>17</v>
      </c>
      <c r="B9" s="11">
        <v>715.31</v>
      </c>
      <c r="C9" s="11">
        <v>4281.32</v>
      </c>
      <c r="D9" s="9">
        <v>2590.4499999999998</v>
      </c>
      <c r="E9" s="9">
        <v>63834.91</v>
      </c>
      <c r="F9" s="9">
        <v>91346.4</v>
      </c>
      <c r="G9" s="9">
        <v>32654.06</v>
      </c>
      <c r="H9" s="9">
        <v>33146.480000000003</v>
      </c>
      <c r="I9" s="9">
        <v>42446.92</v>
      </c>
      <c r="J9" s="9">
        <v>27481.32</v>
      </c>
      <c r="K9" s="9">
        <v>28792.81</v>
      </c>
      <c r="L9" s="9">
        <f>34029.64</f>
        <v>34029.64</v>
      </c>
      <c r="M9" s="9">
        <v>31624.09</v>
      </c>
      <c r="N9" s="9">
        <v>34776.959999999999</v>
      </c>
      <c r="O9" s="9">
        <v>42698.35</v>
      </c>
      <c r="P9" s="9">
        <v>2478</v>
      </c>
      <c r="Q9" s="9">
        <v>2641.44</v>
      </c>
      <c r="R9" s="9">
        <v>55679.6</v>
      </c>
      <c r="S9" s="9">
        <v>46397.93</v>
      </c>
      <c r="T9" s="9">
        <v>38239.85</v>
      </c>
      <c r="U9" s="9">
        <v>36835.870000000003</v>
      </c>
      <c r="V9" s="9">
        <v>28554.23</v>
      </c>
      <c r="W9" s="9">
        <v>26076.02</v>
      </c>
      <c r="X9" s="9">
        <v>30643.79</v>
      </c>
      <c r="Y9" s="9">
        <v>29175.46</v>
      </c>
      <c r="Z9" s="9">
        <f>SUM(B9:Y9)</f>
        <v>767141.21000000008</v>
      </c>
    </row>
    <row r="10" spans="1:27" x14ac:dyDescent="0.25">
      <c r="A10" s="7" t="s">
        <v>19</v>
      </c>
      <c r="B10" s="12">
        <f t="shared" ref="B10:D10" si="9">B11</f>
        <v>0</v>
      </c>
      <c r="C10" s="12"/>
      <c r="D10" s="12">
        <f t="shared" si="9"/>
        <v>0</v>
      </c>
      <c r="E10" s="12"/>
      <c r="F10" s="12">
        <f>F11</f>
        <v>0</v>
      </c>
      <c r="G10" s="12"/>
      <c r="H10" s="12">
        <f>H11</f>
        <v>0</v>
      </c>
      <c r="I10" s="12"/>
      <c r="J10" s="12">
        <f t="shared" ref="J10:X10" si="10">J11</f>
        <v>0</v>
      </c>
      <c r="K10" s="12"/>
      <c r="L10" s="12">
        <f t="shared" si="10"/>
        <v>0</v>
      </c>
      <c r="M10" s="12"/>
      <c r="N10" s="12">
        <f t="shared" si="10"/>
        <v>0</v>
      </c>
      <c r="O10" s="12"/>
      <c r="P10" s="12">
        <f t="shared" si="10"/>
        <v>0</v>
      </c>
      <c r="Q10" s="12"/>
      <c r="R10" s="12">
        <f t="shared" si="10"/>
        <v>0</v>
      </c>
      <c r="S10" s="12"/>
      <c r="T10" s="12">
        <f t="shared" si="10"/>
        <v>0</v>
      </c>
      <c r="U10" s="12"/>
      <c r="V10" s="12">
        <f t="shared" si="10"/>
        <v>0</v>
      </c>
      <c r="W10" s="12"/>
      <c r="X10" s="12">
        <f t="shared" si="10"/>
        <v>0</v>
      </c>
      <c r="Y10" s="12"/>
      <c r="Z10" s="12">
        <f t="shared" si="4"/>
        <v>0</v>
      </c>
    </row>
    <row r="11" spans="1:27" x14ac:dyDescent="0.25">
      <c r="A11" s="4" t="s">
        <v>20</v>
      </c>
      <c r="B11" s="9">
        <v>0</v>
      </c>
      <c r="C11" s="9"/>
      <c r="D11" s="9">
        <v>0</v>
      </c>
      <c r="E11" s="9"/>
      <c r="F11" s="9">
        <v>0</v>
      </c>
      <c r="G11" s="9"/>
      <c r="H11" s="9">
        <v>0</v>
      </c>
      <c r="I11" s="9"/>
      <c r="J11" s="9">
        <v>0</v>
      </c>
      <c r="K11" s="9"/>
      <c r="L11" s="9">
        <v>0</v>
      </c>
      <c r="M11" s="9"/>
      <c r="N11" s="9">
        <v>0</v>
      </c>
      <c r="O11" s="9"/>
      <c r="P11" s="9">
        <v>0</v>
      </c>
      <c r="Q11" s="9"/>
      <c r="R11" s="9">
        <v>0</v>
      </c>
      <c r="S11" s="9"/>
      <c r="T11" s="9">
        <v>0</v>
      </c>
      <c r="U11" s="9"/>
      <c r="V11" s="9">
        <v>0</v>
      </c>
      <c r="W11" s="9"/>
      <c r="X11" s="9">
        <v>0</v>
      </c>
      <c r="Y11" s="9"/>
      <c r="Z11" s="9">
        <f t="shared" si="4"/>
        <v>0</v>
      </c>
    </row>
    <row r="12" spans="1:27" x14ac:dyDescent="0.25">
      <c r="A12" s="7" t="s">
        <v>21</v>
      </c>
      <c r="B12" s="12">
        <v>0</v>
      </c>
      <c r="C12" s="12"/>
      <c r="D12" s="12">
        <v>0</v>
      </c>
      <c r="E12" s="12"/>
      <c r="F12" s="12">
        <v>0</v>
      </c>
      <c r="G12" s="12"/>
      <c r="H12" s="12">
        <v>0</v>
      </c>
      <c r="I12" s="12"/>
      <c r="J12" s="12">
        <v>0</v>
      </c>
      <c r="K12" s="12"/>
      <c r="L12" s="12">
        <v>0</v>
      </c>
      <c r="M12" s="12"/>
      <c r="N12" s="12">
        <v>0</v>
      </c>
      <c r="O12" s="12"/>
      <c r="P12" s="12">
        <v>0</v>
      </c>
      <c r="Q12" s="12"/>
      <c r="R12" s="12">
        <v>0</v>
      </c>
      <c r="S12" s="12"/>
      <c r="T12" s="12">
        <v>0</v>
      </c>
      <c r="U12" s="12"/>
      <c r="V12" s="12">
        <v>0</v>
      </c>
      <c r="W12" s="12"/>
      <c r="X12" s="12">
        <v>0</v>
      </c>
      <c r="Y12" s="12"/>
      <c r="Z12" s="12">
        <v>0</v>
      </c>
    </row>
    <row r="13" spans="1:27" x14ac:dyDescent="0.25">
      <c r="A13" s="4" t="s">
        <v>33</v>
      </c>
      <c r="B13" s="9">
        <v>0</v>
      </c>
      <c r="C13" s="9"/>
      <c r="D13" s="9">
        <v>0</v>
      </c>
      <c r="E13" s="9"/>
      <c r="F13" s="9">
        <v>0</v>
      </c>
      <c r="G13" s="9"/>
      <c r="H13" s="9">
        <v>0</v>
      </c>
      <c r="I13" s="9"/>
      <c r="J13" s="9">
        <v>0</v>
      </c>
      <c r="K13" s="9"/>
      <c r="L13" s="9">
        <v>0</v>
      </c>
      <c r="M13" s="9"/>
      <c r="N13" s="9">
        <v>0</v>
      </c>
      <c r="O13" s="9"/>
      <c r="P13" s="9">
        <v>0</v>
      </c>
      <c r="Q13" s="9"/>
      <c r="R13" s="9">
        <v>0</v>
      </c>
      <c r="S13" s="9"/>
      <c r="T13" s="9">
        <v>0</v>
      </c>
      <c r="U13" s="9"/>
      <c r="V13" s="9">
        <v>0</v>
      </c>
      <c r="W13" s="9"/>
      <c r="X13" s="9">
        <v>0</v>
      </c>
      <c r="Y13" s="9"/>
      <c r="Z13" s="9">
        <v>0</v>
      </c>
    </row>
    <row r="14" spans="1:27" x14ac:dyDescent="0.25">
      <c r="A14" s="7" t="s">
        <v>22</v>
      </c>
      <c r="B14" s="12">
        <f>B15</f>
        <v>0</v>
      </c>
      <c r="C14" s="12"/>
      <c r="D14" s="12">
        <f t="shared" ref="D14:X14" si="11">D15</f>
        <v>0</v>
      </c>
      <c r="E14" s="12"/>
      <c r="F14" s="12">
        <f t="shared" si="11"/>
        <v>0</v>
      </c>
      <c r="G14" s="12"/>
      <c r="H14" s="12">
        <f t="shared" si="11"/>
        <v>0</v>
      </c>
      <c r="I14" s="12"/>
      <c r="J14" s="12">
        <f t="shared" si="11"/>
        <v>0</v>
      </c>
      <c r="K14" s="12"/>
      <c r="L14" s="12">
        <f t="shared" si="11"/>
        <v>0</v>
      </c>
      <c r="M14" s="12"/>
      <c r="N14" s="12">
        <f t="shared" si="11"/>
        <v>0</v>
      </c>
      <c r="O14" s="12"/>
      <c r="P14" s="12">
        <f t="shared" si="11"/>
        <v>0</v>
      </c>
      <c r="Q14" s="12"/>
      <c r="R14" s="12">
        <f t="shared" si="11"/>
        <v>0</v>
      </c>
      <c r="S14" s="12"/>
      <c r="T14" s="12">
        <f t="shared" si="11"/>
        <v>0</v>
      </c>
      <c r="U14" s="12"/>
      <c r="V14" s="12">
        <f t="shared" si="11"/>
        <v>0</v>
      </c>
      <c r="W14" s="12"/>
      <c r="X14" s="12">
        <f t="shared" si="11"/>
        <v>0</v>
      </c>
      <c r="Y14" s="12"/>
      <c r="Z14" s="12">
        <v>0</v>
      </c>
    </row>
    <row r="15" spans="1:27" x14ac:dyDescent="0.25">
      <c r="A15" s="4" t="s">
        <v>23</v>
      </c>
      <c r="B15" s="9">
        <v>0</v>
      </c>
      <c r="C15" s="9"/>
      <c r="D15" s="9">
        <v>0</v>
      </c>
      <c r="E15" s="9"/>
      <c r="F15" s="9">
        <v>0</v>
      </c>
      <c r="G15" s="9"/>
      <c r="H15" s="9">
        <v>0</v>
      </c>
      <c r="I15" s="9"/>
      <c r="J15" s="9">
        <v>0</v>
      </c>
      <c r="K15" s="9"/>
      <c r="L15" s="9">
        <v>0</v>
      </c>
      <c r="M15" s="9"/>
      <c r="N15" s="9">
        <v>0</v>
      </c>
      <c r="O15" s="9"/>
      <c r="P15" s="9">
        <v>0</v>
      </c>
      <c r="Q15" s="9"/>
      <c r="R15" s="9">
        <v>0</v>
      </c>
      <c r="S15" s="9"/>
      <c r="T15" s="9">
        <v>0</v>
      </c>
      <c r="U15" s="9"/>
      <c r="V15" s="9">
        <v>0</v>
      </c>
      <c r="W15" s="9"/>
      <c r="X15" s="9">
        <v>0</v>
      </c>
      <c r="Y15" s="9"/>
      <c r="Z15" s="9">
        <v>0</v>
      </c>
    </row>
    <row r="16" spans="1:27" x14ac:dyDescent="0.25">
      <c r="A16" s="7" t="s">
        <v>24</v>
      </c>
      <c r="B16" s="12">
        <f>B17</f>
        <v>0</v>
      </c>
      <c r="C16" s="12"/>
      <c r="D16" s="12">
        <f t="shared" ref="D16:X16" si="12">D17</f>
        <v>0</v>
      </c>
      <c r="E16" s="12"/>
      <c r="F16" s="12">
        <f t="shared" si="12"/>
        <v>2000</v>
      </c>
      <c r="G16" s="12"/>
      <c r="H16" s="12">
        <f t="shared" si="12"/>
        <v>0</v>
      </c>
      <c r="I16" s="12">
        <f>I17</f>
        <v>3188.1</v>
      </c>
      <c r="J16" s="12">
        <f t="shared" si="12"/>
        <v>1000</v>
      </c>
      <c r="K16" s="12"/>
      <c r="L16" s="12">
        <f t="shared" si="12"/>
        <v>0</v>
      </c>
      <c r="M16" s="12"/>
      <c r="N16" s="12">
        <f t="shared" si="12"/>
        <v>1000</v>
      </c>
      <c r="O16" s="12"/>
      <c r="P16" s="12">
        <f t="shared" si="12"/>
        <v>0</v>
      </c>
      <c r="Q16" s="12"/>
      <c r="R16" s="12">
        <f t="shared" si="12"/>
        <v>2000</v>
      </c>
      <c r="S16" s="12"/>
      <c r="T16" s="12">
        <f t="shared" si="12"/>
        <v>0</v>
      </c>
      <c r="U16" s="12">
        <f>U17</f>
        <v>308.44</v>
      </c>
      <c r="V16" s="12">
        <f t="shared" si="12"/>
        <v>1000</v>
      </c>
      <c r="W16" s="12"/>
      <c r="X16" s="12">
        <f t="shared" si="12"/>
        <v>0</v>
      </c>
      <c r="Y16" s="12"/>
      <c r="Z16" s="12">
        <f>SUM(B16:X16)</f>
        <v>10496.54</v>
      </c>
    </row>
    <row r="17" spans="1:27" x14ac:dyDescent="0.25">
      <c r="A17" s="4" t="s">
        <v>17</v>
      </c>
      <c r="B17" s="9">
        <v>0</v>
      </c>
      <c r="C17" s="9"/>
      <c r="D17" s="9">
        <v>0</v>
      </c>
      <c r="E17" s="9"/>
      <c r="F17" s="9">
        <v>2000</v>
      </c>
      <c r="G17" s="9"/>
      <c r="H17" s="9">
        <v>0</v>
      </c>
      <c r="I17" s="9">
        <v>3188.1</v>
      </c>
      <c r="J17" s="9">
        <v>1000</v>
      </c>
      <c r="K17" s="9"/>
      <c r="L17" s="9">
        <v>0</v>
      </c>
      <c r="M17" s="9"/>
      <c r="N17" s="9">
        <v>1000</v>
      </c>
      <c r="O17" s="9"/>
      <c r="P17" s="9">
        <v>0</v>
      </c>
      <c r="Q17" s="9"/>
      <c r="R17" s="9">
        <v>2000</v>
      </c>
      <c r="S17" s="9"/>
      <c r="T17" s="9">
        <v>0</v>
      </c>
      <c r="U17" s="9">
        <v>308.44</v>
      </c>
      <c r="V17" s="9">
        <v>1000</v>
      </c>
      <c r="W17" s="9"/>
      <c r="X17" s="9">
        <v>0</v>
      </c>
      <c r="Y17" s="9"/>
      <c r="Z17" s="9">
        <f>SUM(B17:X17)</f>
        <v>10496.54</v>
      </c>
    </row>
    <row r="18" spans="1:27" x14ac:dyDescent="0.25">
      <c r="A18" s="7" t="s">
        <v>25</v>
      </c>
      <c r="B18" s="12">
        <f>B19</f>
        <v>0</v>
      </c>
      <c r="C18" s="12"/>
      <c r="D18" s="12">
        <f t="shared" ref="D18:X18" si="13">D19</f>
        <v>0</v>
      </c>
      <c r="E18" s="12"/>
      <c r="F18" s="12">
        <f t="shared" si="13"/>
        <v>0</v>
      </c>
      <c r="G18" s="12"/>
      <c r="H18" s="12">
        <f t="shared" si="13"/>
        <v>0</v>
      </c>
      <c r="I18" s="12"/>
      <c r="J18" s="12">
        <f t="shared" si="13"/>
        <v>0</v>
      </c>
      <c r="K18" s="12"/>
      <c r="L18" s="12">
        <f t="shared" si="13"/>
        <v>0</v>
      </c>
      <c r="M18" s="12"/>
      <c r="N18" s="12">
        <f t="shared" si="13"/>
        <v>0</v>
      </c>
      <c r="O18" s="12"/>
      <c r="P18" s="12">
        <f t="shared" si="13"/>
        <v>0</v>
      </c>
      <c r="Q18" s="12"/>
      <c r="R18" s="12">
        <f t="shared" si="13"/>
        <v>0</v>
      </c>
      <c r="S18" s="12"/>
      <c r="T18" s="12">
        <f t="shared" si="13"/>
        <v>0</v>
      </c>
      <c r="U18" s="12"/>
      <c r="V18" s="12">
        <f t="shared" si="13"/>
        <v>0</v>
      </c>
      <c r="W18" s="12"/>
      <c r="X18" s="12">
        <f t="shared" si="13"/>
        <v>0</v>
      </c>
      <c r="Y18" s="12"/>
      <c r="Z18" s="12">
        <v>0</v>
      </c>
    </row>
    <row r="19" spans="1:27" x14ac:dyDescent="0.25">
      <c r="A19" s="4" t="s">
        <v>34</v>
      </c>
      <c r="B19" s="9">
        <v>0</v>
      </c>
      <c r="C19" s="9"/>
      <c r="D19" s="9">
        <v>0</v>
      </c>
      <c r="E19" s="9"/>
      <c r="F19" s="9">
        <v>0</v>
      </c>
      <c r="G19" s="9"/>
      <c r="H19" s="9">
        <v>0</v>
      </c>
      <c r="I19" s="9"/>
      <c r="J19" s="9">
        <v>0</v>
      </c>
      <c r="K19" s="9"/>
      <c r="L19" s="9">
        <v>0</v>
      </c>
      <c r="M19" s="9"/>
      <c r="N19" s="9">
        <v>0</v>
      </c>
      <c r="O19" s="9"/>
      <c r="P19" s="9">
        <v>0</v>
      </c>
      <c r="Q19" s="9"/>
      <c r="R19" s="9">
        <v>0</v>
      </c>
      <c r="S19" s="9"/>
      <c r="T19" s="9">
        <v>0</v>
      </c>
      <c r="U19" s="9"/>
      <c r="V19" s="9">
        <v>0</v>
      </c>
      <c r="W19" s="9"/>
      <c r="X19" s="9">
        <v>0</v>
      </c>
      <c r="Y19" s="9"/>
      <c r="Z19" s="9">
        <v>0</v>
      </c>
    </row>
    <row r="20" spans="1:27" x14ac:dyDescent="0.25">
      <c r="A20" s="7" t="s">
        <v>26</v>
      </c>
      <c r="B20" s="12">
        <f>B21</f>
        <v>0</v>
      </c>
      <c r="C20" s="12"/>
      <c r="D20" s="12">
        <f t="shared" ref="D20:X20" si="14">D21</f>
        <v>3000</v>
      </c>
      <c r="E20" s="12"/>
      <c r="F20" s="12">
        <f t="shared" si="14"/>
        <v>2000</v>
      </c>
      <c r="G20" s="12"/>
      <c r="H20" s="12">
        <f t="shared" si="14"/>
        <v>2000</v>
      </c>
      <c r="I20" s="12"/>
      <c r="J20" s="12">
        <f t="shared" si="14"/>
        <v>2000</v>
      </c>
      <c r="K20" s="12"/>
      <c r="L20" s="12">
        <f t="shared" si="14"/>
        <v>3000</v>
      </c>
      <c r="M20" s="12"/>
      <c r="N20" s="12">
        <f t="shared" si="14"/>
        <v>0</v>
      </c>
      <c r="O20" s="12"/>
      <c r="P20" s="12">
        <f t="shared" si="14"/>
        <v>0</v>
      </c>
      <c r="Q20" s="12"/>
      <c r="R20" s="12">
        <f t="shared" si="14"/>
        <v>2000</v>
      </c>
      <c r="S20" s="12"/>
      <c r="T20" s="12">
        <f t="shared" si="14"/>
        <v>2000</v>
      </c>
      <c r="U20" s="12">
        <f>U21</f>
        <v>11052</v>
      </c>
      <c r="V20" s="12">
        <f t="shared" si="14"/>
        <v>2000</v>
      </c>
      <c r="W20" s="12"/>
      <c r="X20" s="12">
        <f t="shared" si="14"/>
        <v>0</v>
      </c>
      <c r="Y20" s="12"/>
      <c r="Z20" s="12">
        <f>SUM(B20:X20)</f>
        <v>29052</v>
      </c>
    </row>
    <row r="21" spans="1:27" x14ac:dyDescent="0.25">
      <c r="A21" s="4" t="s">
        <v>27</v>
      </c>
      <c r="B21" s="9">
        <v>0</v>
      </c>
      <c r="C21" s="9"/>
      <c r="D21" s="9">
        <v>3000</v>
      </c>
      <c r="E21" s="9"/>
      <c r="F21" s="9">
        <v>2000</v>
      </c>
      <c r="G21" s="9"/>
      <c r="H21" s="9">
        <v>2000</v>
      </c>
      <c r="I21" s="9"/>
      <c r="J21" s="9">
        <v>2000</v>
      </c>
      <c r="K21" s="9"/>
      <c r="L21" s="9">
        <v>3000</v>
      </c>
      <c r="M21" s="9"/>
      <c r="N21" s="9">
        <v>0</v>
      </c>
      <c r="O21" s="9"/>
      <c r="P21" s="9">
        <v>0</v>
      </c>
      <c r="Q21" s="9"/>
      <c r="R21" s="9">
        <v>2000</v>
      </c>
      <c r="S21" s="9"/>
      <c r="T21" s="9">
        <v>2000</v>
      </c>
      <c r="U21" s="9">
        <v>11052</v>
      </c>
      <c r="V21" s="9">
        <v>2000</v>
      </c>
      <c r="W21" s="9"/>
      <c r="X21" s="9">
        <v>0</v>
      </c>
      <c r="Y21" s="9"/>
      <c r="Z21" s="9">
        <f>SUM(B21:X21)</f>
        <v>29052</v>
      </c>
    </row>
    <row r="22" spans="1:27" x14ac:dyDescent="0.25">
      <c r="A22" s="7" t="s">
        <v>36</v>
      </c>
      <c r="B22" s="12">
        <f>B23</f>
        <v>0</v>
      </c>
      <c r="C22" s="12"/>
      <c r="D22" s="12">
        <f t="shared" ref="D22:X22" si="15">D23</f>
        <v>0</v>
      </c>
      <c r="E22" s="12"/>
      <c r="F22" s="12">
        <f t="shared" si="15"/>
        <v>0</v>
      </c>
      <c r="G22" s="12"/>
      <c r="H22" s="12">
        <f t="shared" si="15"/>
        <v>0</v>
      </c>
      <c r="I22" s="12"/>
      <c r="J22" s="12">
        <f t="shared" si="15"/>
        <v>0</v>
      </c>
      <c r="K22" s="12"/>
      <c r="L22" s="12">
        <f t="shared" si="15"/>
        <v>0</v>
      </c>
      <c r="M22" s="12"/>
      <c r="N22" s="12">
        <f t="shared" si="15"/>
        <v>0</v>
      </c>
      <c r="O22" s="12"/>
      <c r="P22" s="12">
        <f t="shared" si="15"/>
        <v>0</v>
      </c>
      <c r="Q22" s="12"/>
      <c r="R22" s="12">
        <f t="shared" si="15"/>
        <v>0</v>
      </c>
      <c r="S22" s="12"/>
      <c r="T22" s="12">
        <f t="shared" si="15"/>
        <v>0</v>
      </c>
      <c r="U22" s="12"/>
      <c r="V22" s="12">
        <f t="shared" si="15"/>
        <v>0</v>
      </c>
      <c r="W22" s="12"/>
      <c r="X22" s="12">
        <f t="shared" si="15"/>
        <v>0</v>
      </c>
      <c r="Y22" s="12"/>
      <c r="Z22" s="12">
        <v>0</v>
      </c>
    </row>
    <row r="23" spans="1:27" x14ac:dyDescent="0.25">
      <c r="A23" s="4" t="s">
        <v>35</v>
      </c>
      <c r="B23" s="9">
        <v>0</v>
      </c>
      <c r="C23" s="9"/>
      <c r="D23" s="9">
        <v>0</v>
      </c>
      <c r="E23" s="9"/>
      <c r="F23" s="9">
        <v>0</v>
      </c>
      <c r="G23" s="9"/>
      <c r="H23" s="9">
        <v>0</v>
      </c>
      <c r="I23" s="9"/>
      <c r="J23" s="9">
        <v>0</v>
      </c>
      <c r="K23" s="9"/>
      <c r="L23" s="9">
        <v>0</v>
      </c>
      <c r="M23" s="9"/>
      <c r="N23" s="9">
        <v>0</v>
      </c>
      <c r="O23" s="9"/>
      <c r="P23" s="9">
        <v>0</v>
      </c>
      <c r="Q23" s="9"/>
      <c r="R23" s="9">
        <v>0</v>
      </c>
      <c r="S23" s="9"/>
      <c r="T23" s="9">
        <v>0</v>
      </c>
      <c r="U23" s="9"/>
      <c r="V23" s="9">
        <v>0</v>
      </c>
      <c r="W23" s="9"/>
      <c r="X23" s="9">
        <v>0</v>
      </c>
      <c r="Y23" s="9"/>
      <c r="Z23" s="9">
        <v>0</v>
      </c>
    </row>
    <row r="24" spans="1:27" x14ac:dyDescent="0.25">
      <c r="A24" s="3" t="s">
        <v>28</v>
      </c>
      <c r="B24" s="13">
        <f>B5+B8+B10+B12+B14+B16+B18+B20+B22</f>
        <v>84715.31</v>
      </c>
      <c r="C24" s="13">
        <f>C5+C8+C10+C12+C14+C16+C18+C20+C22</f>
        <v>83919.829999999987</v>
      </c>
      <c r="D24" s="13">
        <f t="shared" ref="D24:Z24" si="16">D5+D8+D10+D12+D14+D16+D18+D20+D22</f>
        <v>89590.45</v>
      </c>
      <c r="E24" s="13">
        <f>E5+E8+E10+E12+E14+E16+E18+E20+E22</f>
        <v>138087.27000000002</v>
      </c>
      <c r="F24" s="13">
        <f t="shared" si="16"/>
        <v>182461.4</v>
      </c>
      <c r="G24" s="13">
        <f>G5+G8+G10+G12+G14+G16+G18+G20+G22</f>
        <v>104757.03</v>
      </c>
      <c r="H24" s="13">
        <f t="shared" si="16"/>
        <v>157146.48000000001</v>
      </c>
      <c r="I24" s="13">
        <f>I5+I8+I10+I12+I14+I16+I18+I20+I22</f>
        <v>150068.88</v>
      </c>
      <c r="J24" s="13">
        <f t="shared" si="16"/>
        <v>126481.32</v>
      </c>
      <c r="K24" s="13">
        <f>K5+K8+K10+K12+K14+K16+K18+K20+K22</f>
        <v>111797.34</v>
      </c>
      <c r="L24" s="13">
        <f t="shared" si="16"/>
        <v>187029.64</v>
      </c>
      <c r="M24" s="13">
        <f>M5+M8+M10+M12+M14+M16+M18+M20+M22</f>
        <v>156328.29</v>
      </c>
      <c r="N24" s="13">
        <f t="shared" si="16"/>
        <v>121776.95999999999</v>
      </c>
      <c r="O24" s="13">
        <f>O5+O8+O10+O12+O14+O16+O18+O20+O22</f>
        <v>114537.10999999999</v>
      </c>
      <c r="P24" s="13">
        <f t="shared" si="16"/>
        <v>88478</v>
      </c>
      <c r="Q24" s="13">
        <f>Q5+Q8+Q10+Q12+Q14+Q16+Q18+Q20+Q22</f>
        <v>74065.89</v>
      </c>
      <c r="R24" s="13">
        <f t="shared" si="16"/>
        <v>145679.6</v>
      </c>
      <c r="S24" s="13">
        <f>S5+S8+S10+S12+S14+S16+S18+S20+S22</f>
        <v>120373.47</v>
      </c>
      <c r="T24" s="13">
        <f t="shared" si="16"/>
        <v>126239.85</v>
      </c>
      <c r="U24" s="13">
        <f>U5+U8+U10+U12+U14+U16+U18+U20+U22</f>
        <v>121284.05000000002</v>
      </c>
      <c r="V24" s="13">
        <f t="shared" si="16"/>
        <v>125899.23</v>
      </c>
      <c r="W24" s="13">
        <f>W5+W8+W10+W12+W14+W16+W18+W20+W22</f>
        <v>115097.49</v>
      </c>
      <c r="X24" s="13">
        <f t="shared" si="16"/>
        <v>180643.79</v>
      </c>
      <c r="Y24" s="13">
        <f>Y5+Y8+Y10+Y12+Y14+Y16+Y18+Y20+Y22</f>
        <v>162316.4</v>
      </c>
      <c r="Z24" s="13">
        <f t="shared" si="16"/>
        <v>2935634.1399999997</v>
      </c>
      <c r="AA24" s="14"/>
    </row>
    <row r="25" spans="1:27" x14ac:dyDescent="0.25">
      <c r="A25" s="6" t="s">
        <v>29</v>
      </c>
      <c r="B25" s="11">
        <v>0</v>
      </c>
      <c r="C25" s="11"/>
      <c r="D25" s="11">
        <v>86601.22</v>
      </c>
      <c r="E25" s="11"/>
      <c r="F25" s="11">
        <v>0</v>
      </c>
      <c r="G25" s="11"/>
      <c r="H25" s="11">
        <v>0</v>
      </c>
      <c r="I25" s="11"/>
      <c r="J25" s="11">
        <v>0</v>
      </c>
      <c r="K25" s="11"/>
      <c r="L25" s="11">
        <v>0</v>
      </c>
      <c r="M25" s="11"/>
      <c r="N25" s="11">
        <v>0</v>
      </c>
      <c r="O25" s="11"/>
      <c r="P25" s="11">
        <v>0</v>
      </c>
      <c r="Q25" s="11"/>
      <c r="R25" s="11">
        <v>0</v>
      </c>
      <c r="S25" s="11"/>
      <c r="T25" s="11">
        <v>0</v>
      </c>
      <c r="U25" s="11"/>
      <c r="V25" s="11">
        <v>0</v>
      </c>
      <c r="W25" s="11"/>
      <c r="X25" s="11">
        <v>0</v>
      </c>
      <c r="Y25" s="11"/>
      <c r="Z25" s="11">
        <f>SUM(B25:X25)</f>
        <v>86601.22</v>
      </c>
    </row>
    <row r="26" spans="1:27" x14ac:dyDescent="0.25">
      <c r="A26" s="6" t="s">
        <v>30</v>
      </c>
      <c r="B26" s="11">
        <v>0</v>
      </c>
      <c r="C26" s="11"/>
      <c r="D26" s="11">
        <v>0</v>
      </c>
      <c r="E26" s="11"/>
      <c r="F26" s="11">
        <v>0</v>
      </c>
      <c r="G26" s="11"/>
      <c r="H26" s="11">
        <v>0</v>
      </c>
      <c r="I26" s="11"/>
      <c r="J26" s="11">
        <v>0</v>
      </c>
      <c r="K26" s="11"/>
      <c r="L26" s="11">
        <v>0</v>
      </c>
      <c r="M26" s="11"/>
      <c r="N26" s="11">
        <v>0</v>
      </c>
      <c r="O26" s="11"/>
      <c r="P26" s="11">
        <v>0</v>
      </c>
      <c r="Q26" s="11"/>
      <c r="R26" s="11">
        <v>0</v>
      </c>
      <c r="S26" s="11"/>
      <c r="T26" s="11">
        <v>0</v>
      </c>
      <c r="U26" s="11"/>
      <c r="V26" s="11">
        <v>0</v>
      </c>
      <c r="W26" s="11"/>
      <c r="X26" s="11">
        <v>0</v>
      </c>
      <c r="Y26" s="11"/>
      <c r="Z26" s="11">
        <f>SUM(B26:X26)</f>
        <v>0</v>
      </c>
    </row>
    <row r="27" spans="1:27" x14ac:dyDescent="0.25">
      <c r="A27" s="6" t="s">
        <v>31</v>
      </c>
      <c r="B27" s="11">
        <v>0</v>
      </c>
      <c r="C27" s="11"/>
      <c r="D27" s="11">
        <v>363.39</v>
      </c>
      <c r="E27" s="11"/>
      <c r="F27" s="11">
        <v>0</v>
      </c>
      <c r="G27" s="11"/>
      <c r="H27" s="11">
        <v>0</v>
      </c>
      <c r="I27" s="11"/>
      <c r="J27" s="11">
        <v>0</v>
      </c>
      <c r="K27" s="11"/>
      <c r="L27" s="11">
        <v>0</v>
      </c>
      <c r="M27" s="11"/>
      <c r="N27" s="11">
        <v>0</v>
      </c>
      <c r="O27" s="11"/>
      <c r="P27" s="11">
        <v>0</v>
      </c>
      <c r="Q27" s="11"/>
      <c r="R27" s="11">
        <v>0</v>
      </c>
      <c r="S27" s="11"/>
      <c r="T27" s="11">
        <v>0</v>
      </c>
      <c r="U27" s="11"/>
      <c r="V27" s="11">
        <v>0</v>
      </c>
      <c r="W27" s="11"/>
      <c r="X27" s="11">
        <v>0</v>
      </c>
      <c r="Y27" s="11"/>
      <c r="Z27" s="11">
        <f>SUM(B27:X27)</f>
        <v>363.39</v>
      </c>
    </row>
    <row r="28" spans="1:27" x14ac:dyDescent="0.25">
      <c r="A28" s="3" t="s">
        <v>32</v>
      </c>
      <c r="B28" s="13">
        <f>SUM(B24:B27)</f>
        <v>84715.31</v>
      </c>
      <c r="C28" s="13">
        <f>SUM(C24:C27)</f>
        <v>83919.829999999987</v>
      </c>
      <c r="D28" s="13">
        <f t="shared" ref="D28:X28" si="17">SUM(D24:D27)</f>
        <v>176555.06</v>
      </c>
      <c r="E28" s="13">
        <f>SUM(E24:E27)</f>
        <v>138087.27000000002</v>
      </c>
      <c r="F28" s="13">
        <f t="shared" si="17"/>
        <v>182461.4</v>
      </c>
      <c r="G28" s="13">
        <f>SUM(G24:G27)</f>
        <v>104757.03</v>
      </c>
      <c r="H28" s="13">
        <f t="shared" si="17"/>
        <v>157146.48000000001</v>
      </c>
      <c r="I28" s="13">
        <f>SUM(I24:I27)</f>
        <v>150068.88</v>
      </c>
      <c r="J28" s="13">
        <f t="shared" si="17"/>
        <v>126481.32</v>
      </c>
      <c r="K28" s="13">
        <f>SUM(K24:K27)</f>
        <v>111797.34</v>
      </c>
      <c r="L28" s="13">
        <f t="shared" si="17"/>
        <v>187029.64</v>
      </c>
      <c r="M28" s="13">
        <f>SUM(M24:M27)</f>
        <v>156328.29</v>
      </c>
      <c r="N28" s="13">
        <f t="shared" si="17"/>
        <v>121776.95999999999</v>
      </c>
      <c r="O28" s="13">
        <f>SUM(O24:O27)</f>
        <v>114537.10999999999</v>
      </c>
      <c r="P28" s="13">
        <f t="shared" si="17"/>
        <v>88478</v>
      </c>
      <c r="Q28" s="13">
        <f>SUM(Q24:Q27)</f>
        <v>74065.89</v>
      </c>
      <c r="R28" s="13">
        <f t="shared" si="17"/>
        <v>145679.6</v>
      </c>
      <c r="S28" s="13">
        <f>SUM(S24:S27)</f>
        <v>120373.47</v>
      </c>
      <c r="T28" s="13">
        <f t="shared" si="17"/>
        <v>126239.85</v>
      </c>
      <c r="U28" s="13">
        <f>SUM(U24:U27)</f>
        <v>121284.05000000002</v>
      </c>
      <c r="V28" s="13">
        <f t="shared" si="17"/>
        <v>125899.23</v>
      </c>
      <c r="W28" s="13">
        <f>SUM(W24:W27)</f>
        <v>115097.49</v>
      </c>
      <c r="X28" s="13">
        <f t="shared" si="17"/>
        <v>180643.79</v>
      </c>
      <c r="Y28" s="13">
        <f>SUM(Y24:Y27)</f>
        <v>162316.4</v>
      </c>
      <c r="Z28" s="13">
        <f>SUM(B28:X28)</f>
        <v>2993423.29</v>
      </c>
    </row>
    <row r="30" spans="1:27" x14ac:dyDescent="0.25">
      <c r="X30" s="14"/>
    </row>
    <row r="32" spans="1:27" x14ac:dyDescent="0.25">
      <c r="E32" s="14"/>
    </row>
  </sheetData>
  <customSheetViews>
    <customSheetView guid="{03D5BD7D-D4D3-4AFF-8EAA-66637F997C80}" topLeftCell="A7">
      <selection activeCell="C28" sqref="C28"/>
      <pageMargins left="0.7" right="0.7" top="0.75" bottom="0.75" header="0.3" footer="0.3"/>
      <pageSetup paperSize="9" orientation="portrait" horizontalDpi="300" verticalDpi="300" r:id="rId1"/>
    </customSheetView>
    <customSheetView guid="{BFAC555E-E7B7-4CF7-9F1A-95D34DDED4B3}">
      <selection activeCell="F10" sqref="F10"/>
      <pageMargins left="0.7" right="0.7" top="0.75" bottom="0.75" header="0.3" footer="0.3"/>
      <pageSetup paperSize="9" orientation="portrait" horizontalDpi="300" verticalDpi="300" r:id="rId2"/>
    </customSheetView>
    <customSheetView guid="{FB6C1840-092B-4DCD-B114-14127DE8C0F9}" topLeftCell="H1">
      <selection activeCell="N29" sqref="N29"/>
      <pageMargins left="0.7" right="0.7" top="0.75" bottom="0.75" header="0.3" footer="0.3"/>
      <pageSetup paperSize="9" orientation="portrait" horizontalDpi="300" verticalDpi="300" r:id="rId3"/>
    </customSheetView>
  </customSheetViews>
  <mergeCells count="3">
    <mergeCell ref="B3:J3"/>
    <mergeCell ref="A1:Z1"/>
    <mergeCell ref="A2:Z2"/>
  </mergeCells>
  <pageMargins left="0.70866141732283472" right="0.70866141732283472" top="0.74803149606299213" bottom="0.74803149606299213" header="0.31496062992125984" footer="0.31496062992125984"/>
  <pageSetup paperSize="8" scale="58" fitToHeight="0" orientation="landscape" horizontalDpi="300" verticalDpi="300" r:id="rId4"/>
  <ignoredErrors>
    <ignoredError sqref="D5 V5 L9" formula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2"/>
  <sheetViews>
    <sheetView workbookViewId="0">
      <selection activeCell="C5" sqref="C5"/>
    </sheetView>
  </sheetViews>
  <sheetFormatPr baseColWidth="10" defaultRowHeight="15" x14ac:dyDescent="0.25"/>
  <cols>
    <col min="1" max="1" width="20.42578125" bestFit="1" customWidth="1"/>
    <col min="2" max="2" width="26.85546875" bestFit="1" customWidth="1"/>
    <col min="3" max="3" width="12" style="1" bestFit="1" customWidth="1"/>
    <col min="4" max="4" width="13" bestFit="1" customWidth="1"/>
  </cols>
  <sheetData>
    <row r="2" spans="1:4" x14ac:dyDescent="0.25">
      <c r="A2" t="s">
        <v>47</v>
      </c>
    </row>
    <row r="5" spans="1:4" x14ac:dyDescent="0.25">
      <c r="A5" s="8" t="s">
        <v>37</v>
      </c>
      <c r="B5" s="8" t="s">
        <v>41</v>
      </c>
      <c r="C5" s="5">
        <v>64000</v>
      </c>
    </row>
    <row r="6" spans="1:4" x14ac:dyDescent="0.25">
      <c r="B6" s="8" t="s">
        <v>52</v>
      </c>
      <c r="C6" s="5">
        <v>2000</v>
      </c>
    </row>
    <row r="7" spans="1:4" x14ac:dyDescent="0.25">
      <c r="B7" s="8" t="s">
        <v>43</v>
      </c>
      <c r="C7" s="5">
        <v>1115</v>
      </c>
      <c r="D7" s="5">
        <f>SUM(C5:C7)</f>
        <v>67115</v>
      </c>
    </row>
    <row r="9" spans="1:4" x14ac:dyDescent="0.25">
      <c r="A9" s="8" t="s">
        <v>40</v>
      </c>
      <c r="B9" s="8" t="s">
        <v>41</v>
      </c>
      <c r="C9" s="5">
        <v>66000</v>
      </c>
    </row>
    <row r="10" spans="1:4" x14ac:dyDescent="0.25">
      <c r="B10" s="8" t="s">
        <v>42</v>
      </c>
      <c r="C10" s="5">
        <v>36000</v>
      </c>
      <c r="D10" s="5">
        <f>SUM(C9:C10)</f>
        <v>102000</v>
      </c>
    </row>
    <row r="11" spans="1:4" x14ac:dyDescent="0.25">
      <c r="D11" s="1"/>
    </row>
    <row r="12" spans="1:4" x14ac:dyDescent="0.25">
      <c r="A12" s="8" t="s">
        <v>38</v>
      </c>
      <c r="B12" s="8" t="s">
        <v>41</v>
      </c>
      <c r="C12" s="5">
        <v>66000</v>
      </c>
      <c r="D12" s="1"/>
    </row>
    <row r="13" spans="1:4" x14ac:dyDescent="0.25">
      <c r="B13" s="8" t="s">
        <v>45</v>
      </c>
      <c r="C13" s="5">
        <v>10000</v>
      </c>
      <c r="D13" s="5">
        <f>SUM(C12:C13)</f>
        <v>76000</v>
      </c>
    </row>
    <row r="14" spans="1:4" x14ac:dyDescent="0.25">
      <c r="D14" s="1"/>
    </row>
    <row r="15" spans="1:4" x14ac:dyDescent="0.25">
      <c r="A15" s="10" t="s">
        <v>50</v>
      </c>
      <c r="B15" s="8" t="s">
        <v>41</v>
      </c>
      <c r="C15" s="5">
        <v>66000</v>
      </c>
      <c r="D15" s="1"/>
    </row>
    <row r="16" spans="1:4" x14ac:dyDescent="0.25">
      <c r="B16" s="8" t="s">
        <v>51</v>
      </c>
      <c r="C16" s="5">
        <v>64000</v>
      </c>
      <c r="D16" s="5">
        <f>SUM(C15+C16)</f>
        <v>130000</v>
      </c>
    </row>
    <row r="17" spans="1:4" x14ac:dyDescent="0.25">
      <c r="D17" s="1"/>
    </row>
    <row r="18" spans="1:4" x14ac:dyDescent="0.25">
      <c r="D18" s="1"/>
    </row>
    <row r="20" spans="1:4" x14ac:dyDescent="0.25">
      <c r="A20" s="8" t="s">
        <v>39</v>
      </c>
      <c r="B20" s="8" t="s">
        <v>41</v>
      </c>
      <c r="C20" s="5">
        <v>66000</v>
      </c>
    </row>
    <row r="21" spans="1:4" x14ac:dyDescent="0.25">
      <c r="B21" s="8" t="s">
        <v>44</v>
      </c>
      <c r="C21" s="5">
        <v>4500</v>
      </c>
      <c r="D21" s="1"/>
    </row>
    <row r="22" spans="1:4" x14ac:dyDescent="0.25">
      <c r="B22" s="8" t="s">
        <v>46</v>
      </c>
      <c r="C22" s="5">
        <v>3000</v>
      </c>
      <c r="D22" s="5">
        <f>SUM(C20:C22)</f>
        <v>73500</v>
      </c>
    </row>
  </sheetData>
  <customSheetViews>
    <customSheetView guid="{03D5BD7D-D4D3-4AFF-8EAA-66637F997C80}">
      <selection activeCell="I15" sqref="I15"/>
      <pageMargins left="0.7" right="0.7" top="0.75" bottom="0.75" header="0.3" footer="0.3"/>
    </customSheetView>
    <customSheetView guid="{BFAC555E-E7B7-4CF7-9F1A-95D34DDED4B3}">
      <selection activeCell="O7" sqref="O7"/>
      <pageMargins left="0.7" right="0.7" top="0.75" bottom="0.75" header="0.3" footer="0.3"/>
    </customSheetView>
    <customSheetView guid="{FB6C1840-092B-4DCD-B114-14127DE8C0F9}">
      <selection activeCell="A7" sqref="A7:XFD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Pagaments</vt:lpstr>
      <vt:lpstr>Previsio nomina cap 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 Sala Curado - Barcelona</dc:creator>
  <cp:lastModifiedBy>Magda Roig Gallego - Barcelona</cp:lastModifiedBy>
  <cp:lastPrinted>2022-12-28T08:48:44Z</cp:lastPrinted>
  <dcterms:created xsi:type="dcterms:W3CDTF">2021-01-12T10:22:49Z</dcterms:created>
  <dcterms:modified xsi:type="dcterms:W3CDTF">2022-12-28T08:51:40Z</dcterms:modified>
</cp:coreProperties>
</file>