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s\Gestio Interna i Logistica\4- CONFI-GESTIO ECONOMICA\TRESORERIA\ANY 2022 actualitzat\"/>
    </mc:Choice>
  </mc:AlternateContent>
  <xr:revisionPtr revIDLastSave="0" documentId="13_ncr:1_{AB07046C-7165-4C57-882C-E0A8230744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gressos" sheetId="1" r:id="rId1"/>
    <sheet name="Gràfic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" i="1" l="1"/>
  <c r="Y6" i="1" l="1"/>
  <c r="Y12" i="1"/>
  <c r="Y11" i="1" s="1"/>
  <c r="Z12" i="1"/>
  <c r="Z8" i="1"/>
  <c r="W11" i="1"/>
  <c r="W12" i="1"/>
  <c r="W6" i="1"/>
  <c r="W7" i="1"/>
  <c r="U6" i="1"/>
  <c r="S11" i="1"/>
  <c r="S7" i="1"/>
  <c r="Q11" i="1"/>
  <c r="Q7" i="1"/>
  <c r="O7" i="1"/>
  <c r="M7" i="1"/>
  <c r="G7" i="1" l="1"/>
  <c r="N6" i="1"/>
  <c r="K7" i="1"/>
  <c r="G13" i="1" l="1"/>
  <c r="G17" i="1" s="1"/>
  <c r="E6" i="1"/>
  <c r="E13" i="1" s="1"/>
  <c r="E17" i="1" s="1"/>
  <c r="C6" i="1"/>
  <c r="E11" i="1"/>
  <c r="Y13" i="1"/>
  <c r="Y17" i="1" s="1"/>
  <c r="W13" i="1"/>
  <c r="W17" i="1" s="1"/>
  <c r="U13" i="1"/>
  <c r="U17" i="1" s="1"/>
  <c r="S13" i="1"/>
  <c r="S17" i="1" s="1"/>
  <c r="Q13" i="1"/>
  <c r="Q17" i="1" s="1"/>
  <c r="M13" i="1"/>
  <c r="M17" i="1" s="1"/>
  <c r="C11" i="1" l="1"/>
  <c r="C13" i="1" l="1"/>
  <c r="C17" i="1" s="1"/>
  <c r="B6" i="3"/>
  <c r="C6" i="3" l="1"/>
  <c r="D6" i="3"/>
  <c r="F6" i="3"/>
  <c r="G6" i="3"/>
  <c r="I6" i="3"/>
  <c r="J6" i="3"/>
  <c r="K6" i="3"/>
  <c r="L6" i="3"/>
  <c r="M6" i="3"/>
  <c r="C7" i="3" l="1"/>
  <c r="D7" i="3"/>
  <c r="E7" i="3"/>
  <c r="F7" i="3"/>
  <c r="G7" i="3"/>
  <c r="H7" i="3"/>
  <c r="I7" i="3"/>
  <c r="J7" i="3"/>
  <c r="K7" i="3"/>
  <c r="L7" i="3"/>
  <c r="M7" i="3"/>
  <c r="B7" i="3"/>
  <c r="M8" i="3" l="1"/>
  <c r="L8" i="3"/>
  <c r="K8" i="3"/>
  <c r="J8" i="3"/>
  <c r="I8" i="3"/>
  <c r="H8" i="3"/>
  <c r="G8" i="3"/>
  <c r="F8" i="3"/>
  <c r="E8" i="3"/>
  <c r="D8" i="3"/>
  <c r="C8" i="3"/>
  <c r="B8" i="3"/>
  <c r="N7" i="3"/>
  <c r="N8" i="3" l="1"/>
  <c r="D11" i="1" l="1"/>
  <c r="F11" i="1"/>
  <c r="H11" i="1"/>
  <c r="J11" i="1"/>
  <c r="L11" i="1"/>
  <c r="N11" i="1"/>
  <c r="P11" i="1"/>
  <c r="R11" i="1"/>
  <c r="B11" i="1"/>
  <c r="D6" i="1"/>
  <c r="F6" i="1"/>
  <c r="J6" i="1"/>
  <c r="L6" i="1"/>
  <c r="P6" i="1"/>
  <c r="R6" i="1"/>
  <c r="T6" i="1"/>
  <c r="T13" i="1" s="1"/>
  <c r="V6" i="1"/>
  <c r="V13" i="1" s="1"/>
  <c r="X6" i="1"/>
  <c r="X13" i="1" s="1"/>
  <c r="B6" i="1"/>
  <c r="B13" i="1" s="1"/>
  <c r="P13" i="1" l="1"/>
  <c r="D13" i="1"/>
  <c r="L13" i="1"/>
  <c r="J13" i="1"/>
  <c r="R13" i="1"/>
  <c r="F13" i="1"/>
  <c r="Z11" i="1" l="1"/>
  <c r="D17" i="1"/>
  <c r="F17" i="1"/>
  <c r="J17" i="1"/>
  <c r="L17" i="1"/>
  <c r="P17" i="1"/>
  <c r="R17" i="1"/>
  <c r="T17" i="1"/>
  <c r="V17" i="1"/>
  <c r="X17" i="1"/>
  <c r="B17" i="1"/>
  <c r="Z15" i="1" l="1"/>
  <c r="Z16" i="1"/>
  <c r="Z14" i="1"/>
  <c r="Z10" i="1"/>
  <c r="K13" i="1" l="1"/>
  <c r="K17" i="1" s="1"/>
  <c r="N13" i="1" l="1"/>
  <c r="N17" i="1" s="1"/>
  <c r="H6" i="3"/>
  <c r="E6" i="3"/>
  <c r="N6" i="3" s="1"/>
  <c r="H6" i="1"/>
  <c r="H13" i="1" s="1"/>
  <c r="H17" i="1" s="1"/>
  <c r="I13" i="1"/>
  <c r="I17" i="1" s="1"/>
  <c r="I6" i="1"/>
  <c r="O13" i="1"/>
  <c r="O17" i="1" s="1"/>
  <c r="Z6" i="1"/>
  <c r="Z13" i="1" s="1"/>
  <c r="Z7" i="1"/>
  <c r="Z17" i="1" l="1"/>
</calcChain>
</file>

<file path=xl/sharedStrings.xml><?xml version="1.0" encoding="utf-8"?>
<sst xmlns="http://schemas.openxmlformats.org/spreadsheetml/2006/main" count="64" uniqueCount="47">
  <si>
    <t>TOTAL</t>
  </si>
  <si>
    <t>PRESSUPOST DE TRESORERIA 2021</t>
  </si>
  <si>
    <t>PREVISIÓ ANUAL COBRAMENTS  2021</t>
  </si>
  <si>
    <t>CONCEPTE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</si>
  <si>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</si>
  <si>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</si>
  <si>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</si>
  <si>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</si>
  <si>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</si>
  <si>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</si>
  <si>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</si>
  <si>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</si>
  <si>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</si>
  <si>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</si>
  <si>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</si>
  <si>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</si>
  <si>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Venda directa punt de venda</t>
  </si>
  <si>
    <t>Ingressos SELAE</t>
  </si>
  <si>
    <t>Interessos entitats financeres</t>
  </si>
  <si>
    <t>Reintegrament bestretes personal</t>
  </si>
  <si>
    <t>Cobraments exercicis tancats</t>
  </si>
  <si>
    <t>Cobraments no pressupostaris</t>
  </si>
  <si>
    <t>Cobraments pendents d'aplicació</t>
  </si>
  <si>
    <t>TOTAL PREVISIONS TRESORERIA</t>
  </si>
  <si>
    <t>TOTAL PREVISIONS PRESSUPOST</t>
  </si>
  <si>
    <t>(imports expressats en euros)</t>
  </si>
  <si>
    <t>Capítol 3 Taxes i altres ingressos</t>
  </si>
  <si>
    <t>Capítol 5 Ingressos patrimonials</t>
  </si>
  <si>
    <t>Capítol 8 Actius financers</t>
  </si>
  <si>
    <t>PRESSUPOST DE TRESORERIA 2022</t>
  </si>
  <si>
    <t>PREVISIÓ ANUAL COBRAMENTS  2022</t>
  </si>
  <si>
    <t>des real</t>
  </si>
  <si>
    <t xml:space="preserve">set real </t>
  </si>
  <si>
    <t>oct real</t>
  </si>
  <si>
    <t>nov real</t>
  </si>
  <si>
    <t>gen real</t>
  </si>
  <si>
    <t>feb real</t>
  </si>
  <si>
    <t xml:space="preserve">mar real </t>
  </si>
  <si>
    <t>abr real</t>
  </si>
  <si>
    <t>mai real</t>
  </si>
  <si>
    <t xml:space="preserve">jun real </t>
  </si>
  <si>
    <t xml:space="preserve">jul real </t>
  </si>
  <si>
    <t>ago real</t>
  </si>
  <si>
    <t xml:space="preserve">IMPORT SENSE IVA </t>
  </si>
  <si>
    <t>ok</t>
  </si>
  <si>
    <t>repassar</t>
  </si>
  <si>
    <t xml:space="preserve">Venda directa punt de venda i descompte carburants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</si>
</sst>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4" borderId="0" xfId="0" applyFont="1" applyFill="1" applyAlignment="1">
      <alignment horizontal="left"/>
    </xf>
    <xf numFmtId="0" fontId="0" fillId="4" borderId="0" xfId="0" applyFill="1"/>
    <xf numFmtId="164" fontId="1" fillId="4" borderId="0" xfId="0" applyNumberFormat="1" applyFont="1" applyFill="1"/>
    <xf numFmtId="0" fontId="3" fillId="4" borderId="0" xfId="0" applyFont="1" applyFill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left"/>
    </xf>
    <xf numFmtId="164" fontId="0" fillId="0" borderId="0" xfId="0" applyNumberFormat="1"/>
    <xf numFmtId="164" fontId="0" fillId="4" borderId="1" xfId="0" applyNumberFormat="1" applyFill="1" applyBorder="1"/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3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4" fontId="1" fillId="5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4" fillId="0" borderId="1" xfId="0" applyNumberFormat="1" applyFont="1" applyBorder="1"/>
    <xf numFmtId="0" fontId="6" fillId="4" borderId="0" xfId="0" applyFont="1" applyFill="1"/>
    <xf numFmtId="0" fontId="0" fillId="6" borderId="1" xfId="0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COBRAMENTS  2022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Ingressos!$A$2</c:f>
              <c:strCache>
                <c:ptCount val="1"/>
                <c:pt idx="0">
                  <c:v>PREVISIÓ ANUAL COBRAMENTS  2022</c:v>
                </c:pt>
              </c:strCache>
            </c:strRef>
          </c:tx>
          <c:cat>
            <c:strRef>
              <c:f>Ingressos!$B$5:$X$5</c:f>
              <c:strCache>
                <c:ptCount val="23"/>
                <c:pt idx="0">
                  <c:v>gen</c:v>
                </c:pt>
                <c:pt idx="1">
                  <c:v>gen real</c:v>
                </c:pt>
                <c:pt idx="2">
                  <c:v>feb</c:v>
                </c:pt>
                <c:pt idx="3">
                  <c:v>feb real</c:v>
                </c:pt>
                <c:pt idx="4">
                  <c:v>mar</c:v>
                </c:pt>
                <c:pt idx="5">
                  <c:v>mar real </c:v>
                </c:pt>
                <c:pt idx="6">
                  <c:v>abr</c:v>
                </c:pt>
                <c:pt idx="7">
                  <c:v>abr real</c:v>
                </c:pt>
                <c:pt idx="8">
                  <c:v>mai</c:v>
                </c:pt>
                <c:pt idx="9">
                  <c:v>mai real</c:v>
                </c:pt>
                <c:pt idx="10">
                  <c:v>jun</c:v>
                </c:pt>
                <c:pt idx="11">
                  <c:v>jun real </c:v>
                </c:pt>
                <c:pt idx="12">
                  <c:v>jul</c:v>
                </c:pt>
                <c:pt idx="13">
                  <c:v>jul real </c:v>
                </c:pt>
                <c:pt idx="14">
                  <c:v>ago</c:v>
                </c:pt>
                <c:pt idx="15">
                  <c:v>ago real</c:v>
                </c:pt>
                <c:pt idx="16">
                  <c:v>set</c:v>
                </c:pt>
                <c:pt idx="17">
                  <c:v>set real </c:v>
                </c:pt>
                <c:pt idx="18">
                  <c:v>oct</c:v>
                </c:pt>
                <c:pt idx="19">
                  <c:v>oct real</c:v>
                </c:pt>
                <c:pt idx="20">
                  <c:v>nov</c:v>
                </c:pt>
                <c:pt idx="21">
                  <c:v>nov real</c:v>
                </c:pt>
                <c:pt idx="22">
                  <c:v>des</c:v>
                </c:pt>
              </c:strCache>
            </c:strRef>
          </c:cat>
          <c:val>
            <c:numRef>
              <c:f>Ingressos!$B$17:$X$17</c:f>
              <c:numCache>
                <c:formatCode>#,##0.00\ "€"</c:formatCode>
                <c:ptCount val="23"/>
                <c:pt idx="0">
                  <c:v>145867.01999999999</c:v>
                </c:pt>
                <c:pt idx="1">
                  <c:v>145792.01999999999</c:v>
                </c:pt>
                <c:pt idx="2">
                  <c:v>145867.01999999999</c:v>
                </c:pt>
                <c:pt idx="3">
                  <c:v>149815.01</c:v>
                </c:pt>
                <c:pt idx="4">
                  <c:v>145867.01999999999</c:v>
                </c:pt>
                <c:pt idx="5">
                  <c:v>150019.07</c:v>
                </c:pt>
                <c:pt idx="6">
                  <c:v>145867.01999999999</c:v>
                </c:pt>
                <c:pt idx="7">
                  <c:v>149929.47</c:v>
                </c:pt>
                <c:pt idx="8">
                  <c:v>145867.01999999999</c:v>
                </c:pt>
                <c:pt idx="9">
                  <c:v>201747.59</c:v>
                </c:pt>
                <c:pt idx="10">
                  <c:v>145867.01999999999</c:v>
                </c:pt>
                <c:pt idx="11">
                  <c:v>150041.96</c:v>
                </c:pt>
                <c:pt idx="12">
                  <c:v>145867.01999999999</c:v>
                </c:pt>
                <c:pt idx="13">
                  <c:v>150003.46</c:v>
                </c:pt>
                <c:pt idx="14">
                  <c:v>145867.01999999999</c:v>
                </c:pt>
                <c:pt idx="15">
                  <c:v>149878.76</c:v>
                </c:pt>
                <c:pt idx="16">
                  <c:v>145867.01999999999</c:v>
                </c:pt>
                <c:pt idx="17">
                  <c:v>149939.09</c:v>
                </c:pt>
                <c:pt idx="18">
                  <c:v>145572.01999999999</c:v>
                </c:pt>
                <c:pt idx="19">
                  <c:v>149645.02000000002</c:v>
                </c:pt>
                <c:pt idx="20">
                  <c:v>145572.01999999999</c:v>
                </c:pt>
                <c:pt idx="21">
                  <c:v>150762.78</c:v>
                </c:pt>
                <c:pt idx="22">
                  <c:v>145572.01999999999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1-49FC-B5D8-4B7D2E747D0F}"/>
            </c:ext>
          </c:extLst>
        </c:ser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val>
            <c:numLit>
              <c:formatCode>General</c:formatCode>
              <c:ptCount val="1"/>
              <c:pt idx="0">
                <c:v>0.16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D1-49FC-B5D8-4B7D2E74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01120"/>
      </c:lineChart>
      <c:catAx>
        <c:axId val="6529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1120"/>
        <c:crossesAt val="0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65299200"/>
        <c:crosses val="autoZero"/>
        <c:crossBetween val="between"/>
        <c:majorUnit val="20000"/>
      </c:valAx>
      <c:spPr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rgbClr val="CFDAF0"/>
            </a:gs>
            <a:gs pos="0">
              <a:srgbClr val="CAD7EF"/>
            </a:gs>
            <a:gs pos="0">
              <a:srgbClr val="C3C3AF"/>
            </a:gs>
            <a:gs pos="0">
              <a:schemeClr val="bg2">
                <a:lumMod val="75000"/>
              </a:schemeClr>
            </a:gs>
            <a:gs pos="0">
              <a:schemeClr val="accent1">
                <a:tint val="44500"/>
                <a:satMod val="160000"/>
              </a:schemeClr>
            </a:gs>
            <a:gs pos="98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chemeClr val="tx2">
            <a:lumMod val="60000"/>
            <a:lumOff val="40000"/>
          </a:schemeClr>
        </a:gs>
        <a:gs pos="0">
          <a:srgbClr val="CFDAF0"/>
        </a:gs>
        <a:gs pos="0">
          <a:srgbClr val="CAD7EF"/>
        </a:gs>
        <a:gs pos="0">
          <a:srgbClr val="C3C3AF"/>
        </a:gs>
        <a:gs pos="0">
          <a:schemeClr val="bg2">
            <a:lumMod val="75000"/>
          </a:schemeClr>
        </a:gs>
        <a:gs pos="0">
          <a:schemeClr val="accent1">
            <a:tint val="44500"/>
            <a:satMod val="160000"/>
          </a:schemeClr>
        </a:gs>
        <a:gs pos="98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Cobraments 2021</a:t>
            </a:r>
          </a:p>
        </c:rich>
      </c:tx>
      <c:layout>
        <c:manualLayout>
          <c:xMode val="edge"/>
          <c:yMode val="edge"/>
          <c:x val="0.34301003218403803"/>
          <c:y val="1.886792452830188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Gràfic!$A$6</c:f>
              <c:strCache>
                <c:ptCount val="1"/>
                <c:pt idx="0">
                  <c:v>Venda directa punt de venda</c:v>
                </c:pt>
              </c:strCache>
            </c:strRef>
          </c:tx>
          <c:invertIfNegative val="0"/>
          <c:val>
            <c:numRef>
              <c:f>Gràfic!$B$6:$M$6</c:f>
              <c:numCache>
                <c:formatCode>#,##0.00\ "€"</c:formatCode>
                <c:ptCount val="12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A-4883-8622-7361BB1062C2}"/>
            </c:ext>
          </c:extLst>
        </c:ser>
        <c:ser>
          <c:idx val="1"/>
          <c:order val="1"/>
          <c:tx>
            <c:strRef>
              <c:f>Gràfic!$A$7</c:f>
              <c:strCache>
                <c:ptCount val="1"/>
                <c:pt idx="0">
                  <c:v>Ingressos SELAE</c:v>
                </c:pt>
              </c:strCache>
            </c:strRef>
          </c:tx>
          <c:invertIfNegative val="0"/>
          <c:val>
            <c:numRef>
              <c:f>Gràfic!$B$7:$M$7</c:f>
              <c:numCache>
                <c:formatCode>#,##0.00\ "€"</c:formatCode>
                <c:ptCount val="12"/>
                <c:pt idx="0">
                  <c:v>145497.01999999999</c:v>
                </c:pt>
                <c:pt idx="1">
                  <c:v>145497.01999999999</c:v>
                </c:pt>
                <c:pt idx="2">
                  <c:v>145497.01999999999</c:v>
                </c:pt>
                <c:pt idx="3">
                  <c:v>145497.01999999999</c:v>
                </c:pt>
                <c:pt idx="4">
                  <c:v>145497.01999999999</c:v>
                </c:pt>
                <c:pt idx="5">
                  <c:v>145497.01999999999</c:v>
                </c:pt>
                <c:pt idx="6">
                  <c:v>145497.01999999999</c:v>
                </c:pt>
                <c:pt idx="7">
                  <c:v>145497.01999999999</c:v>
                </c:pt>
                <c:pt idx="8">
                  <c:v>145497.01999999999</c:v>
                </c:pt>
                <c:pt idx="9">
                  <c:v>145497.01999999999</c:v>
                </c:pt>
                <c:pt idx="10">
                  <c:v>145497.01999999999</c:v>
                </c:pt>
                <c:pt idx="11">
                  <c:v>145497.01999999999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A-4883-8622-7361BB1062C2}"/>
            </c:ext>
          </c:extLst>
        </c:ser>
        <c:ser>
          <c:idx val="2"/>
          <c:order val="2"/>
          <c:tx>
            <c:strRef>
              <c:f>Gràfic!$A$8</c:f>
              <c:strCache>
                <c:ptCount val="1"/>
                <c:pt idx="0">
                  <c:v>Reintegrament bestretes personal</c:v>
                </c:pt>
              </c:strCache>
            </c:strRef>
          </c:tx>
          <c:invertIfNegative val="0"/>
          <c:val>
            <c:numRef>
              <c:f>Gràfic!$B$8:$M$8</c:f>
              <c:numCache>
                <c:formatCode>#,##0.00\ "€"</c:formatCode>
                <c:ptCount val="12"/>
                <c:pt idx="0">
                  <c:v>728.75</c:v>
                </c:pt>
                <c:pt idx="1">
                  <c:v>728.75</c:v>
                </c:pt>
                <c:pt idx="2">
                  <c:v>728.75</c:v>
                </c:pt>
                <c:pt idx="3">
                  <c:v>728.75</c:v>
                </c:pt>
                <c:pt idx="4">
                  <c:v>728.75</c:v>
                </c:pt>
                <c:pt idx="5">
                  <c:v>728.75</c:v>
                </c:pt>
                <c:pt idx="6">
                  <c:v>461.75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A-4883-8622-7361BB106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6380160"/>
        <c:axId val="66381696"/>
        <c:axId val="0"/>
      </c:bar3DChart>
      <c:catAx>
        <c:axId val="6638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66381696"/>
        <c:crosses val="autoZero"/>
        <c:auto val="1"/>
        <c:lblAlgn val="ctr"/>
        <c:lblOffset val="100"/>
        <c:noMultiLvlLbl val="0"/>
      </c:catAx>
      <c:valAx>
        <c:axId val="66381696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crossAx val="66380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20</xdr:row>
      <xdr:rowOff>4763</xdr:rowOff>
    </xdr:from>
    <xdr:to>
      <xdr:col>19</xdr:col>
      <xdr:colOff>95250</xdr:colOff>
      <xdr:row>38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9</xdr:row>
      <xdr:rowOff>114300</xdr:rowOff>
    </xdr:from>
    <xdr:to>
      <xdr:col>9</xdr:col>
      <xdr:colOff>47624</xdr:colOff>
      <xdr:row>30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topLeftCell="I1" workbookViewId="0">
      <selection activeCell="Y7" sqref="Y7"/>
    </sheetView>
  </sheetViews>
  <sheetFormatPr baseColWidth="10" defaultRowHeight="15" x14ac:dyDescent="0.25"/>
  <cols>
    <col min="1" max="1" width="31.85546875" bestFit="1" customWidth="1"/>
    <col min="4" max="5" width="11.42578125" customWidth="1"/>
    <col min="14" max="15" width="11.42578125" customWidth="1"/>
    <col min="16" max="16" width="13.140625" bestFit="1" customWidth="1"/>
    <col min="17" max="17" width="13.140625" customWidth="1"/>
    <col min="18" max="19" width="11.7109375" customWidth="1"/>
    <col min="20" max="21" width="11.42578125" customWidth="1"/>
    <col min="22" max="23" width="12" customWidth="1"/>
    <col min="24" max="25" width="11.5703125" customWidth="1"/>
    <col min="26" max="26" width="14.5703125" customWidth="1"/>
    <col min="28" max="28" width="15.42578125" customWidth="1"/>
  </cols>
  <sheetData>
    <row r="1" spans="1:26" ht="18.75" x14ac:dyDescent="0.3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t="s">
        <v>43</v>
      </c>
      <c r="C4" s="22" t="s">
        <v>44</v>
      </c>
      <c r="D4" s="22"/>
      <c r="E4" s="22" t="s">
        <v>44</v>
      </c>
      <c r="G4" s="22" t="s">
        <v>45</v>
      </c>
      <c r="I4" s="2"/>
      <c r="K4" s="2"/>
      <c r="M4" s="2"/>
    </row>
    <row r="5" spans="1:26" x14ac:dyDescent="0.25">
      <c r="A5" s="18" t="s">
        <v>3</v>
      </c>
      <c r="B5" s="18" t="s">
        <v>4</v>
      </c>
      <c r="C5" s="20" t="s">
        <v>35</v>
      </c>
      <c r="D5" s="18" t="s">
        <v>5</v>
      </c>
      <c r="E5" s="20" t="s">
        <v>36</v>
      </c>
      <c r="F5" s="18" t="s">
        <v>6</v>
      </c>
      <c r="G5" s="20" t="s">
        <v>37</v>
      </c>
      <c r="H5" s="18" t="s">
        <v>7</v>
      </c>
      <c r="I5" s="20" t="s">
        <v>38</v>
      </c>
      <c r="J5" s="18" t="s">
        <v>8</v>
      </c>
      <c r="K5" s="20" t="s">
        <v>39</v>
      </c>
      <c r="L5" s="18" t="s">
        <v>9</v>
      </c>
      <c r="M5" s="20" t="s">
        <v>40</v>
      </c>
      <c r="N5" s="18" t="s">
        <v>10</v>
      </c>
      <c r="O5" s="20" t="s">
        <v>41</v>
      </c>
      <c r="P5" s="18" t="s">
        <v>11</v>
      </c>
      <c r="Q5" s="20" t="s">
        <v>42</v>
      </c>
      <c r="R5" s="18" t="s">
        <v>12</v>
      </c>
      <c r="S5" s="20" t="s">
        <v>32</v>
      </c>
      <c r="T5" s="18" t="s">
        <v>13</v>
      </c>
      <c r="U5" s="20" t="s">
        <v>33</v>
      </c>
      <c r="V5" s="18" t="s">
        <v>14</v>
      </c>
      <c r="W5" s="20" t="s">
        <v>34</v>
      </c>
      <c r="X5" s="18" t="s">
        <v>15</v>
      </c>
      <c r="Y5" s="20" t="s">
        <v>31</v>
      </c>
      <c r="Z5" s="18" t="s">
        <v>0</v>
      </c>
    </row>
    <row r="6" spans="1:26" x14ac:dyDescent="0.25">
      <c r="A6" s="15" t="s">
        <v>26</v>
      </c>
      <c r="B6" s="16">
        <f>B8+B7</f>
        <v>145572.01999999999</v>
      </c>
      <c r="C6" s="16">
        <f>C7+C8</f>
        <v>145497.01999999999</v>
      </c>
      <c r="D6" s="16">
        <f t="shared" ref="D6:X6" si="0">D8+D7</f>
        <v>145572.01999999999</v>
      </c>
      <c r="E6" s="16">
        <f>E7+E8</f>
        <v>149520.01</v>
      </c>
      <c r="F6" s="16">
        <f t="shared" si="0"/>
        <v>145572.01999999999</v>
      </c>
      <c r="G6" s="16">
        <v>149724.07</v>
      </c>
      <c r="H6" s="16">
        <f t="shared" si="0"/>
        <v>145572.01999999999</v>
      </c>
      <c r="I6" s="16">
        <f>I7+I8</f>
        <v>149634.47</v>
      </c>
      <c r="J6" s="16">
        <f t="shared" si="0"/>
        <v>145572.01999999999</v>
      </c>
      <c r="K6" s="16">
        <v>201452.59</v>
      </c>
      <c r="L6" s="16">
        <f t="shared" si="0"/>
        <v>145572.01999999999</v>
      </c>
      <c r="M6" s="16">
        <v>149746.96</v>
      </c>
      <c r="N6" s="16">
        <f>N8+N7</f>
        <v>145572.01999999999</v>
      </c>
      <c r="O6" s="16">
        <v>149708.46</v>
      </c>
      <c r="P6" s="16">
        <f t="shared" si="0"/>
        <v>145572.01999999999</v>
      </c>
      <c r="Q6" s="16">
        <v>149583.76</v>
      </c>
      <c r="R6" s="16">
        <f t="shared" si="0"/>
        <v>145572.01999999999</v>
      </c>
      <c r="S6" s="16">
        <v>149644.09</v>
      </c>
      <c r="T6" s="16">
        <f t="shared" si="0"/>
        <v>145572.01999999999</v>
      </c>
      <c r="U6" s="16">
        <f>U7+U8</f>
        <v>149645.02000000002</v>
      </c>
      <c r="V6" s="16">
        <f t="shared" si="0"/>
        <v>145572.01999999999</v>
      </c>
      <c r="W6" s="16">
        <f>W7+W8</f>
        <v>149773.28</v>
      </c>
      <c r="X6" s="16">
        <f t="shared" si="0"/>
        <v>145572.01999999999</v>
      </c>
      <c r="Y6" s="16">
        <f>Y7+Y8</f>
        <v>149657.54</v>
      </c>
      <c r="Z6" s="16">
        <f>SUM(B6:X6)</f>
        <v>3440793.9699999997</v>
      </c>
    </row>
    <row r="7" spans="1:26" ht="30" x14ac:dyDescent="0.25">
      <c r="A7" s="23" t="s">
        <v>46</v>
      </c>
      <c r="B7" s="5">
        <v>75</v>
      </c>
      <c r="C7" s="5">
        <v>0</v>
      </c>
      <c r="D7" s="5">
        <v>75</v>
      </c>
      <c r="E7" s="5">
        <v>0</v>
      </c>
      <c r="F7" s="5">
        <v>75</v>
      </c>
      <c r="G7" s="9">
        <f>G6-G8</f>
        <v>204.05999999999767</v>
      </c>
      <c r="H7" s="5">
        <v>75</v>
      </c>
      <c r="I7" s="5">
        <v>114.46</v>
      </c>
      <c r="J7" s="5">
        <v>75</v>
      </c>
      <c r="K7" s="9">
        <f>K6-K8</f>
        <v>72.889999999984866</v>
      </c>
      <c r="L7" s="5">
        <v>75</v>
      </c>
      <c r="M7" s="9">
        <f>81.16+145.79</f>
        <v>226.95</v>
      </c>
      <c r="N7" s="21">
        <v>75</v>
      </c>
      <c r="O7" s="9">
        <f>84.06+100</f>
        <v>184.06</v>
      </c>
      <c r="P7" s="5">
        <v>75</v>
      </c>
      <c r="Q7" s="9">
        <f>63.75</f>
        <v>63.75</v>
      </c>
      <c r="R7" s="5">
        <v>75</v>
      </c>
      <c r="S7" s="9">
        <f>49.34+74.74</f>
        <v>124.08</v>
      </c>
      <c r="T7" s="5">
        <v>75</v>
      </c>
      <c r="U7" s="5">
        <v>125.01</v>
      </c>
      <c r="V7" s="5">
        <v>75</v>
      </c>
      <c r="W7" s="5">
        <f>91.53+161.74</f>
        <v>253.27</v>
      </c>
      <c r="X7" s="5">
        <v>75</v>
      </c>
      <c r="Y7" s="9">
        <f>76.5+61.03</f>
        <v>137.53</v>
      </c>
      <c r="Z7" s="17">
        <f>SUM(B7:X7)</f>
        <v>2268.5299999999825</v>
      </c>
    </row>
    <row r="8" spans="1:26" x14ac:dyDescent="0.25">
      <c r="A8" s="7" t="s">
        <v>17</v>
      </c>
      <c r="B8" s="9">
        <v>145497.01999999999</v>
      </c>
      <c r="C8" s="5">
        <v>145497.01999999999</v>
      </c>
      <c r="D8" s="5">
        <v>145497.01999999999</v>
      </c>
      <c r="E8" s="5">
        <v>149520.01</v>
      </c>
      <c r="F8" s="5">
        <v>145497.01999999999</v>
      </c>
      <c r="G8" s="5">
        <v>149520.01</v>
      </c>
      <c r="H8" s="5">
        <v>145497.01999999999</v>
      </c>
      <c r="I8" s="5">
        <v>149520.01</v>
      </c>
      <c r="J8" s="9">
        <v>145497.01999999999</v>
      </c>
      <c r="K8" s="9">
        <v>201379.7</v>
      </c>
      <c r="L8" s="9">
        <v>145497.01999999999</v>
      </c>
      <c r="M8" s="9">
        <v>149520.01</v>
      </c>
      <c r="N8" s="9">
        <v>145497.01999999999</v>
      </c>
      <c r="O8" s="9">
        <v>149520.01</v>
      </c>
      <c r="P8" s="9">
        <v>145497.01999999999</v>
      </c>
      <c r="Q8" s="9">
        <v>149520.01</v>
      </c>
      <c r="R8" s="9">
        <v>145497.01999999999</v>
      </c>
      <c r="S8" s="9">
        <v>149520.01</v>
      </c>
      <c r="T8" s="9">
        <v>145497.01999999999</v>
      </c>
      <c r="U8" s="9">
        <v>149520.01</v>
      </c>
      <c r="V8" s="9">
        <v>145497.01999999999</v>
      </c>
      <c r="W8" s="9">
        <v>149520.01</v>
      </c>
      <c r="X8" s="9">
        <v>145497.01999999999</v>
      </c>
      <c r="Y8" s="9">
        <v>149520.01</v>
      </c>
      <c r="Z8" s="11">
        <f>SUM(B8:Y8)</f>
        <v>3588041.0600000015</v>
      </c>
    </row>
    <row r="9" spans="1:26" x14ac:dyDescent="0.25">
      <c r="A9" s="15" t="s">
        <v>27</v>
      </c>
      <c r="B9" s="16">
        <v>0</v>
      </c>
      <c r="C9" s="16"/>
      <c r="D9" s="16">
        <v>0</v>
      </c>
      <c r="E9" s="16"/>
      <c r="F9" s="16">
        <v>0</v>
      </c>
      <c r="G9" s="16"/>
      <c r="H9" s="16">
        <v>0</v>
      </c>
      <c r="I9" s="16"/>
      <c r="J9" s="16">
        <v>0</v>
      </c>
      <c r="K9" s="16"/>
      <c r="L9" s="16">
        <v>0</v>
      </c>
      <c r="M9" s="16"/>
      <c r="N9" s="16">
        <v>0</v>
      </c>
      <c r="O9" s="16"/>
      <c r="P9" s="16">
        <v>0</v>
      </c>
      <c r="Q9" s="16"/>
      <c r="R9" s="16">
        <v>0</v>
      </c>
      <c r="S9" s="16"/>
      <c r="T9" s="16">
        <v>0</v>
      </c>
      <c r="U9" s="16"/>
      <c r="V9" s="16">
        <v>0</v>
      </c>
      <c r="W9" s="16"/>
      <c r="X9" s="16">
        <v>0</v>
      </c>
      <c r="Y9" s="16"/>
      <c r="Z9" s="16">
        <v>0</v>
      </c>
    </row>
    <row r="10" spans="1:26" x14ac:dyDescent="0.25">
      <c r="A10" s="7" t="s">
        <v>18</v>
      </c>
      <c r="B10" s="5">
        <v>0</v>
      </c>
      <c r="C10" s="5"/>
      <c r="D10" s="5">
        <v>0</v>
      </c>
      <c r="E10" s="5"/>
      <c r="F10" s="5">
        <v>0</v>
      </c>
      <c r="G10" s="5"/>
      <c r="H10" s="5">
        <v>0</v>
      </c>
      <c r="I10" s="5"/>
      <c r="J10" s="5">
        <v>0</v>
      </c>
      <c r="K10" s="5"/>
      <c r="L10" s="5">
        <v>0</v>
      </c>
      <c r="M10" s="5"/>
      <c r="N10" s="5">
        <v>0</v>
      </c>
      <c r="O10" s="5"/>
      <c r="P10" s="5">
        <v>0</v>
      </c>
      <c r="Q10" s="5"/>
      <c r="R10" s="5">
        <v>0</v>
      </c>
      <c r="S10" s="5"/>
      <c r="T10" s="5">
        <v>0</v>
      </c>
      <c r="U10" s="5"/>
      <c r="V10" s="5">
        <v>0</v>
      </c>
      <c r="W10" s="5"/>
      <c r="X10" s="5">
        <v>0</v>
      </c>
      <c r="Y10" s="5"/>
      <c r="Z10" s="11">
        <f>SUM(B10:X10)</f>
        <v>0</v>
      </c>
    </row>
    <row r="11" spans="1:26" x14ac:dyDescent="0.25">
      <c r="A11" s="15" t="s">
        <v>28</v>
      </c>
      <c r="B11" s="16">
        <f>B12</f>
        <v>295</v>
      </c>
      <c r="C11" s="16">
        <f>C12</f>
        <v>295</v>
      </c>
      <c r="D11" s="16">
        <f t="shared" ref="D11:Z11" si="1">D12</f>
        <v>295</v>
      </c>
      <c r="E11" s="16">
        <f>E12</f>
        <v>295</v>
      </c>
      <c r="F11" s="16">
        <f t="shared" si="1"/>
        <v>295</v>
      </c>
      <c r="G11" s="16">
        <v>295</v>
      </c>
      <c r="H11" s="16">
        <f t="shared" si="1"/>
        <v>295</v>
      </c>
      <c r="I11" s="16">
        <v>295</v>
      </c>
      <c r="J11" s="16">
        <f t="shared" si="1"/>
        <v>295</v>
      </c>
      <c r="K11" s="16">
        <v>295</v>
      </c>
      <c r="L11" s="16">
        <f t="shared" si="1"/>
        <v>295</v>
      </c>
      <c r="M11" s="16">
        <v>295</v>
      </c>
      <c r="N11" s="16">
        <f t="shared" si="1"/>
        <v>295</v>
      </c>
      <c r="O11" s="16">
        <v>295</v>
      </c>
      <c r="P11" s="16">
        <f t="shared" si="1"/>
        <v>295</v>
      </c>
      <c r="Q11" s="16">
        <f t="shared" si="1"/>
        <v>295</v>
      </c>
      <c r="R11" s="16">
        <f t="shared" si="1"/>
        <v>295</v>
      </c>
      <c r="S11" s="16">
        <f t="shared" si="1"/>
        <v>295</v>
      </c>
      <c r="T11" s="16">
        <v>0</v>
      </c>
      <c r="U11" s="16"/>
      <c r="V11" s="16">
        <v>0</v>
      </c>
      <c r="W11" s="16">
        <f>W12</f>
        <v>989.5</v>
      </c>
      <c r="X11" s="16">
        <v>0</v>
      </c>
      <c r="Y11" s="16">
        <f>Y12</f>
        <v>989.5</v>
      </c>
      <c r="Z11" s="16">
        <f t="shared" si="1"/>
        <v>7289</v>
      </c>
    </row>
    <row r="12" spans="1:26" x14ac:dyDescent="0.25">
      <c r="A12" s="7" t="s">
        <v>19</v>
      </c>
      <c r="B12" s="5">
        <v>295</v>
      </c>
      <c r="C12" s="5">
        <v>295</v>
      </c>
      <c r="D12" s="5">
        <v>295</v>
      </c>
      <c r="E12" s="5">
        <v>295</v>
      </c>
      <c r="F12" s="5">
        <v>295</v>
      </c>
      <c r="G12" s="5">
        <v>295</v>
      </c>
      <c r="H12" s="5">
        <v>295</v>
      </c>
      <c r="I12" s="5">
        <v>295</v>
      </c>
      <c r="J12" s="5">
        <v>295</v>
      </c>
      <c r="K12" s="5">
        <v>295</v>
      </c>
      <c r="L12" s="5">
        <v>295</v>
      </c>
      <c r="M12" s="5">
        <v>295</v>
      </c>
      <c r="N12" s="5">
        <v>295</v>
      </c>
      <c r="O12" s="5">
        <v>295</v>
      </c>
      <c r="P12" s="5">
        <v>295</v>
      </c>
      <c r="Q12" s="5">
        <v>295</v>
      </c>
      <c r="R12" s="5">
        <v>295</v>
      </c>
      <c r="S12" s="5">
        <v>295</v>
      </c>
      <c r="T12" s="5">
        <v>0</v>
      </c>
      <c r="U12" s="5"/>
      <c r="V12" s="5">
        <v>0</v>
      </c>
      <c r="W12" s="5">
        <f>877.5+112</f>
        <v>989.5</v>
      </c>
      <c r="X12" s="5">
        <v>0</v>
      </c>
      <c r="Y12" s="5">
        <f>877.5+112</f>
        <v>989.5</v>
      </c>
      <c r="Z12" s="17">
        <f>SUM(B12:Y12)</f>
        <v>7289</v>
      </c>
    </row>
    <row r="13" spans="1:26" x14ac:dyDescent="0.25">
      <c r="A13" s="12" t="s">
        <v>24</v>
      </c>
      <c r="B13" s="13">
        <f>B6+B9+B11</f>
        <v>145867.01999999999</v>
      </c>
      <c r="C13" s="13">
        <f>C6+C9+C11</f>
        <v>145792.01999999999</v>
      </c>
      <c r="D13" s="13">
        <f t="shared" ref="D13:X13" si="2">D6+D9+D11</f>
        <v>145867.01999999999</v>
      </c>
      <c r="E13" s="13">
        <f>E6+E9+E11</f>
        <v>149815.01</v>
      </c>
      <c r="F13" s="13">
        <f t="shared" si="2"/>
        <v>145867.01999999999</v>
      </c>
      <c r="G13" s="13">
        <f>G6+G9+G11</f>
        <v>150019.07</v>
      </c>
      <c r="H13" s="13">
        <f t="shared" si="2"/>
        <v>145867.01999999999</v>
      </c>
      <c r="I13" s="13">
        <f>I6+I9+I11</f>
        <v>149929.47</v>
      </c>
      <c r="J13" s="13">
        <f t="shared" si="2"/>
        <v>145867.01999999999</v>
      </c>
      <c r="K13" s="13">
        <f>K6+K9+K11</f>
        <v>201747.59</v>
      </c>
      <c r="L13" s="13">
        <f t="shared" si="2"/>
        <v>145867.01999999999</v>
      </c>
      <c r="M13" s="13">
        <f>M6+M9+M11</f>
        <v>150041.96</v>
      </c>
      <c r="N13" s="13">
        <f t="shared" si="2"/>
        <v>145867.01999999999</v>
      </c>
      <c r="O13" s="13">
        <f>O6+O9+O11</f>
        <v>150003.46</v>
      </c>
      <c r="P13" s="13">
        <f t="shared" si="2"/>
        <v>145867.01999999999</v>
      </c>
      <c r="Q13" s="13">
        <f>Q6+Q9+Q11</f>
        <v>149878.76</v>
      </c>
      <c r="R13" s="13">
        <f t="shared" si="2"/>
        <v>145867.01999999999</v>
      </c>
      <c r="S13" s="13">
        <f>S6+S9+S11</f>
        <v>149939.09</v>
      </c>
      <c r="T13" s="13">
        <f t="shared" si="2"/>
        <v>145572.01999999999</v>
      </c>
      <c r="U13" s="13">
        <f>U6+U9+U11</f>
        <v>149645.02000000002</v>
      </c>
      <c r="V13" s="13">
        <f t="shared" si="2"/>
        <v>145572.01999999999</v>
      </c>
      <c r="W13" s="13">
        <f>W6+W9+W11</f>
        <v>150762.78</v>
      </c>
      <c r="X13" s="13">
        <f t="shared" si="2"/>
        <v>145572.01999999999</v>
      </c>
      <c r="Y13" s="13">
        <f>Y6+Y9+Y11</f>
        <v>150647.04000000001</v>
      </c>
      <c r="Z13" s="14">
        <f>Z6+Z9+Z11</f>
        <v>3448082.9699999997</v>
      </c>
    </row>
    <row r="14" spans="1:26" x14ac:dyDescent="0.25">
      <c r="A14" s="7" t="s">
        <v>20</v>
      </c>
      <c r="B14" s="5">
        <v>0</v>
      </c>
      <c r="C14" s="5"/>
      <c r="D14" s="5">
        <v>0</v>
      </c>
      <c r="E14" s="5"/>
      <c r="F14" s="5">
        <v>0</v>
      </c>
      <c r="G14" s="5"/>
      <c r="H14" s="5">
        <v>0</v>
      </c>
      <c r="I14" s="5"/>
      <c r="J14" s="5">
        <v>0</v>
      </c>
      <c r="K14" s="5"/>
      <c r="L14" s="5">
        <v>0</v>
      </c>
      <c r="M14" s="5"/>
      <c r="N14" s="5">
        <v>0</v>
      </c>
      <c r="O14" s="5"/>
      <c r="P14" s="5">
        <v>0</v>
      </c>
      <c r="Q14" s="5"/>
      <c r="R14" s="5">
        <v>0</v>
      </c>
      <c r="S14" s="5"/>
      <c r="T14" s="5">
        <v>0</v>
      </c>
      <c r="U14" s="5"/>
      <c r="V14" s="5">
        <v>0</v>
      </c>
      <c r="W14" s="5"/>
      <c r="X14" s="5">
        <v>0</v>
      </c>
      <c r="Y14" s="5"/>
      <c r="Z14" s="6">
        <f>SUM(B14:X14)</f>
        <v>0</v>
      </c>
    </row>
    <row r="15" spans="1:26" x14ac:dyDescent="0.25">
      <c r="A15" s="7" t="s">
        <v>21</v>
      </c>
      <c r="B15" s="5">
        <v>0</v>
      </c>
      <c r="C15" s="5"/>
      <c r="D15" s="5">
        <v>0</v>
      </c>
      <c r="E15" s="5"/>
      <c r="F15" s="5">
        <v>0</v>
      </c>
      <c r="G15" s="5"/>
      <c r="H15" s="5">
        <v>0</v>
      </c>
      <c r="I15" s="5"/>
      <c r="J15" s="5">
        <v>0</v>
      </c>
      <c r="K15" s="5"/>
      <c r="L15" s="5">
        <v>0</v>
      </c>
      <c r="M15" s="5"/>
      <c r="N15" s="5">
        <v>0</v>
      </c>
      <c r="O15" s="5"/>
      <c r="P15" s="5">
        <v>0</v>
      </c>
      <c r="Q15" s="5"/>
      <c r="R15" s="5">
        <v>0</v>
      </c>
      <c r="S15" s="5"/>
      <c r="T15" s="5">
        <v>0</v>
      </c>
      <c r="U15" s="5"/>
      <c r="V15" s="5">
        <v>0</v>
      </c>
      <c r="W15" s="5"/>
      <c r="X15" s="5">
        <v>0</v>
      </c>
      <c r="Y15" s="5"/>
      <c r="Z15" s="6">
        <f>SUM(B15:X15)</f>
        <v>0</v>
      </c>
    </row>
    <row r="16" spans="1:26" x14ac:dyDescent="0.25">
      <c r="A16" s="7" t="s">
        <v>22</v>
      </c>
      <c r="B16" s="5">
        <v>0</v>
      </c>
      <c r="C16" s="5"/>
      <c r="D16" s="5">
        <v>0</v>
      </c>
      <c r="E16" s="5"/>
      <c r="F16" s="5">
        <v>0</v>
      </c>
      <c r="G16" s="5"/>
      <c r="H16" s="5">
        <v>0</v>
      </c>
      <c r="I16" s="5"/>
      <c r="J16" s="5">
        <v>0</v>
      </c>
      <c r="K16" s="5"/>
      <c r="L16" s="5">
        <v>0</v>
      </c>
      <c r="M16" s="5"/>
      <c r="N16" s="5">
        <v>0</v>
      </c>
      <c r="O16" s="5"/>
      <c r="P16" s="5">
        <v>0</v>
      </c>
      <c r="Q16" s="5"/>
      <c r="R16" s="5">
        <v>0</v>
      </c>
      <c r="S16" s="5"/>
      <c r="T16" s="5">
        <v>0</v>
      </c>
      <c r="U16" s="5"/>
      <c r="V16" s="5">
        <v>0</v>
      </c>
      <c r="W16" s="5"/>
      <c r="X16" s="5">
        <v>0</v>
      </c>
      <c r="Y16" s="5"/>
      <c r="Z16" s="6">
        <f>SUM(B16:X16)</f>
        <v>0</v>
      </c>
    </row>
    <row r="17" spans="1:26" x14ac:dyDescent="0.25">
      <c r="A17" s="12" t="s">
        <v>23</v>
      </c>
      <c r="B17" s="13">
        <f>SUM(B13:B16)</f>
        <v>145867.01999999999</v>
      </c>
      <c r="C17" s="13">
        <f>SUM(C13:C16)</f>
        <v>145792.01999999999</v>
      </c>
      <c r="D17" s="13">
        <f t="shared" ref="D17:X17" si="3">SUM(D13:D16)</f>
        <v>145867.01999999999</v>
      </c>
      <c r="E17" s="13">
        <f>SUM(E13:E16)</f>
        <v>149815.01</v>
      </c>
      <c r="F17" s="13">
        <f t="shared" si="3"/>
        <v>145867.01999999999</v>
      </c>
      <c r="G17" s="13">
        <f>SUM(G13:G16)</f>
        <v>150019.07</v>
      </c>
      <c r="H17" s="13">
        <f t="shared" si="3"/>
        <v>145867.01999999999</v>
      </c>
      <c r="I17" s="13">
        <f>SUM(I13:I16)</f>
        <v>149929.47</v>
      </c>
      <c r="J17" s="13">
        <f t="shared" si="3"/>
        <v>145867.01999999999</v>
      </c>
      <c r="K17" s="13">
        <f>SUM(K13:K16)</f>
        <v>201747.59</v>
      </c>
      <c r="L17" s="13">
        <f t="shared" si="3"/>
        <v>145867.01999999999</v>
      </c>
      <c r="M17" s="13">
        <f>SUM(M13:M16)</f>
        <v>150041.96</v>
      </c>
      <c r="N17" s="13">
        <f t="shared" si="3"/>
        <v>145867.01999999999</v>
      </c>
      <c r="O17" s="13">
        <f>SUM(O13:O16)</f>
        <v>150003.46</v>
      </c>
      <c r="P17" s="13">
        <f t="shared" si="3"/>
        <v>145867.01999999999</v>
      </c>
      <c r="Q17" s="13">
        <f>SUM(Q13:Q16)</f>
        <v>149878.76</v>
      </c>
      <c r="R17" s="13">
        <f t="shared" si="3"/>
        <v>145867.01999999999</v>
      </c>
      <c r="S17" s="13">
        <f>SUM(S13:S16)</f>
        <v>149939.09</v>
      </c>
      <c r="T17" s="13">
        <f t="shared" si="3"/>
        <v>145572.01999999999</v>
      </c>
      <c r="U17" s="13">
        <f>SUM(U13:U16)</f>
        <v>149645.02000000002</v>
      </c>
      <c r="V17" s="13">
        <f t="shared" si="3"/>
        <v>145572.01999999999</v>
      </c>
      <c r="W17" s="13">
        <f>SUM(W13:W16)</f>
        <v>150762.78</v>
      </c>
      <c r="X17" s="13">
        <f t="shared" si="3"/>
        <v>145572.01999999999</v>
      </c>
      <c r="Y17" s="13">
        <f>SUM(Y13:Y16)</f>
        <v>150647.04000000001</v>
      </c>
      <c r="Z17" s="14">
        <f>SUM(B17:X17)</f>
        <v>3447093.4699999997</v>
      </c>
    </row>
    <row r="18" spans="1:26" x14ac:dyDescent="0.25">
      <c r="A18" s="1"/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</row>
    <row r="19" spans="1:26" x14ac:dyDescent="0.25">
      <c r="G19" s="8"/>
      <c r="H19" s="8"/>
      <c r="J19" s="8"/>
      <c r="K19" s="8"/>
      <c r="L19" s="8"/>
      <c r="M19" s="8"/>
      <c r="O19" s="8"/>
      <c r="Q19" s="8"/>
    </row>
    <row r="20" spans="1:26" x14ac:dyDescent="0.25">
      <c r="P20" s="8"/>
      <c r="Q20" s="8"/>
      <c r="Z20" s="8"/>
    </row>
    <row r="21" spans="1:26" x14ac:dyDescent="0.25">
      <c r="V21" s="8"/>
    </row>
    <row r="22" spans="1:26" x14ac:dyDescent="0.25">
      <c r="P22" s="8"/>
      <c r="Q22" s="8"/>
      <c r="Z22" s="8"/>
    </row>
    <row r="23" spans="1:26" x14ac:dyDescent="0.25">
      <c r="T23" s="8"/>
      <c r="U23" s="8"/>
    </row>
    <row r="24" spans="1:26" x14ac:dyDescent="0.25">
      <c r="P24" s="8"/>
      <c r="Q24" s="8"/>
      <c r="T24" s="8"/>
      <c r="U24" s="8"/>
    </row>
  </sheetData>
  <mergeCells count="2">
    <mergeCell ref="A1:Z1"/>
    <mergeCell ref="A2:Z2"/>
  </mergeCells>
  <pageMargins left="0.7" right="0.7" top="0.75" bottom="0.75" header="0.3" footer="0.3"/>
  <pageSetup paperSize="9" orientation="portrait" r:id="rId1"/>
  <ignoredErrors>
    <ignoredError sqref="C6:F6 H6:I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zoomScaleNormal="100" workbookViewId="0">
      <selection activeCell="J37" sqref="J37"/>
    </sheetView>
  </sheetViews>
  <sheetFormatPr baseColWidth="10" defaultRowHeight="15" x14ac:dyDescent="0.25"/>
  <cols>
    <col min="1" max="1" width="31.85546875" bestFit="1" customWidth="1"/>
    <col min="3" max="3" width="11.42578125" customWidth="1"/>
    <col min="8" max="8" width="11.42578125" customWidth="1"/>
    <col min="9" max="9" width="13.140625" bestFit="1" customWidth="1"/>
    <col min="10" max="10" width="11.7109375" customWidth="1"/>
    <col min="11" max="11" width="11.42578125" customWidth="1"/>
    <col min="12" max="12" width="12" customWidth="1"/>
    <col min="13" max="13" width="11.5703125" customWidth="1"/>
    <col min="14" max="14" width="14.5703125" customWidth="1"/>
    <col min="16" max="16" width="15.42578125" customWidth="1"/>
  </cols>
  <sheetData>
    <row r="1" spans="1:16" ht="18.75" x14ac:dyDescent="0.3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15.75" x14ac:dyDescent="0.25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6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x14ac:dyDescent="0.25">
      <c r="B4" t="s">
        <v>25</v>
      </c>
    </row>
    <row r="5" spans="1:16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9" t="s">
        <v>0</v>
      </c>
    </row>
    <row r="6" spans="1:16" x14ac:dyDescent="0.25">
      <c r="A6" s="7" t="s">
        <v>16</v>
      </c>
      <c r="B6" s="5">
        <f>Ingressos!B7</f>
        <v>75</v>
      </c>
      <c r="C6" s="5">
        <f>Ingressos!D7</f>
        <v>75</v>
      </c>
      <c r="D6" s="5">
        <f>Ingressos!F7</f>
        <v>75</v>
      </c>
      <c r="E6" s="5">
        <f>Ingressos!H7</f>
        <v>75</v>
      </c>
      <c r="F6" s="5">
        <f>Ingressos!J7</f>
        <v>75</v>
      </c>
      <c r="G6" s="5">
        <f>Ingressos!L7</f>
        <v>75</v>
      </c>
      <c r="H6" s="5">
        <f>Ingressos!N7</f>
        <v>75</v>
      </c>
      <c r="I6" s="5">
        <f>Ingressos!P7</f>
        <v>75</v>
      </c>
      <c r="J6" s="5">
        <f>Ingressos!R7</f>
        <v>75</v>
      </c>
      <c r="K6" s="5">
        <f>Ingressos!T7</f>
        <v>75</v>
      </c>
      <c r="L6" s="5">
        <f>Ingressos!V7</f>
        <v>75</v>
      </c>
      <c r="M6" s="5">
        <f>Ingressos!X7</f>
        <v>75</v>
      </c>
      <c r="N6" s="17">
        <f>SUM(B6:M6)</f>
        <v>900</v>
      </c>
    </row>
    <row r="7" spans="1:16" x14ac:dyDescent="0.25">
      <c r="A7" s="7" t="s">
        <v>17</v>
      </c>
      <c r="B7" s="9">
        <f>Ingressos!B8</f>
        <v>145497.01999999999</v>
      </c>
      <c r="C7" s="9">
        <f>Ingressos!D8</f>
        <v>145497.01999999999</v>
      </c>
      <c r="D7" s="9">
        <f>Ingressos!F8</f>
        <v>145497.01999999999</v>
      </c>
      <c r="E7" s="9">
        <f>Ingressos!H8</f>
        <v>145497.01999999999</v>
      </c>
      <c r="F7" s="9">
        <f>Ingressos!J8</f>
        <v>145497.01999999999</v>
      </c>
      <c r="G7" s="9">
        <f>Ingressos!L8</f>
        <v>145497.01999999999</v>
      </c>
      <c r="H7" s="9">
        <f>Ingressos!N8</f>
        <v>145497.01999999999</v>
      </c>
      <c r="I7" s="9">
        <f>Ingressos!P8</f>
        <v>145497.01999999999</v>
      </c>
      <c r="J7" s="9">
        <f>Ingressos!R8</f>
        <v>145497.01999999999</v>
      </c>
      <c r="K7" s="9">
        <f>Ingressos!T8</f>
        <v>145497.01999999999</v>
      </c>
      <c r="L7" s="9">
        <f>Ingressos!V8</f>
        <v>145497.01999999999</v>
      </c>
      <c r="M7" s="9">
        <f>Ingressos!X8</f>
        <v>145497.01999999999</v>
      </c>
      <c r="N7" s="11">
        <f>SUM(B7:M7)</f>
        <v>1745964.24</v>
      </c>
      <c r="P7" s="10"/>
    </row>
    <row r="8" spans="1:16" x14ac:dyDescent="0.25">
      <c r="A8" s="7" t="s">
        <v>19</v>
      </c>
      <c r="B8" s="5">
        <f>167+100+166.75+100+195</f>
        <v>728.75</v>
      </c>
      <c r="C8" s="5">
        <f t="shared" ref="C8:G8" si="0">167+100+166.75+100+195</f>
        <v>728.75</v>
      </c>
      <c r="D8" s="5">
        <f t="shared" si="0"/>
        <v>728.75</v>
      </c>
      <c r="E8" s="5">
        <f t="shared" si="0"/>
        <v>728.75</v>
      </c>
      <c r="F8" s="5">
        <f t="shared" si="0"/>
        <v>728.75</v>
      </c>
      <c r="G8" s="5">
        <f t="shared" si="0"/>
        <v>728.75</v>
      </c>
      <c r="H8" s="5">
        <f>166.75+100+195</f>
        <v>461.75</v>
      </c>
      <c r="I8" s="5">
        <f>100+195</f>
        <v>295</v>
      </c>
      <c r="J8" s="5">
        <f t="shared" ref="J8:M8" si="1">100+195</f>
        <v>295</v>
      </c>
      <c r="K8" s="5">
        <f t="shared" si="1"/>
        <v>295</v>
      </c>
      <c r="L8" s="5">
        <f t="shared" si="1"/>
        <v>295</v>
      </c>
      <c r="M8" s="5">
        <f t="shared" si="1"/>
        <v>295</v>
      </c>
      <c r="N8" s="17">
        <f>SUM(B8:M8)</f>
        <v>6309.25</v>
      </c>
    </row>
    <row r="9" spans="1:16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</row>
    <row r="10" spans="1:16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P10" s="8"/>
    </row>
    <row r="12" spans="1:16" x14ac:dyDescent="0.25">
      <c r="I12" s="8"/>
      <c r="N12" s="8"/>
    </row>
    <row r="14" spans="1:16" x14ac:dyDescent="0.25">
      <c r="I14" s="8"/>
      <c r="N14" s="8"/>
    </row>
    <row r="15" spans="1:16" x14ac:dyDescent="0.25">
      <c r="K15" s="8"/>
    </row>
    <row r="16" spans="1:16" x14ac:dyDescent="0.25">
      <c r="I16" s="8"/>
      <c r="K16" s="8"/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Ingressos</vt:lpstr>
      <vt:lpstr>Gràfic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Estany Rius</dc:creator>
  <cp:lastModifiedBy>Magda Roig Gallego - Barcelona</cp:lastModifiedBy>
  <dcterms:created xsi:type="dcterms:W3CDTF">2021-01-12T10:52:09Z</dcterms:created>
  <dcterms:modified xsi:type="dcterms:W3CDTF">2022-12-28T08:31:20Z</dcterms:modified>
</cp:coreProperties>
</file>