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60" yWindow="5550" windowWidth="24240" windowHeight="7200"/>
  </bookViews>
  <sheets>
    <sheet name="previsio anual" sheetId="1" r:id="rId1"/>
    <sheet name="Explicacions" sheetId="3" r:id="rId2"/>
  </sheets>
  <externalReferences>
    <externalReference r:id="rId3"/>
    <externalReference r:id="rId4"/>
    <externalReference r:id="rId5"/>
    <externalReference r:id="rId6"/>
  </externalReferences>
  <calcPr calcId="145621"/>
  <customWorkbookViews>
    <customWorkbookView name="Arnau Sala Curado - Barcelona - Vista personalizada" guid="{FB6C1840-092B-4DCD-B114-14127DE8C0F9}" mergeInterval="0" personalView="1" maximized="1" windowWidth="1916" windowHeight="854" activeSheetId="1"/>
    <customWorkbookView name="Magda Roig Gallego - Barcelona - Vista personalizada" guid="{03D5BD7D-D4D3-4AFF-8EAA-66637F997C80}" mergeInterval="0" personalView="1" maximized="1" windowWidth="1596" windowHeight="640" activeSheetId="1"/>
    <customWorkbookView name="Maria Claramunt Elías - Vista personalizada" guid="{237BBFDE-1A66-42F6-95B0-2D3BC7E0F1C9}" mergeInterval="0" personalView="1" maximized="1" windowWidth="1916" windowHeight="820" activeSheetId="1"/>
  </customWorkbookViews>
</workbook>
</file>

<file path=xl/calcChain.xml><?xml version="1.0" encoding="utf-8"?>
<calcChain xmlns="http://schemas.openxmlformats.org/spreadsheetml/2006/main">
  <c r="M15" i="1" l="1"/>
  <c r="M16" i="1" l="1"/>
  <c r="L16" i="1" l="1"/>
  <c r="L15" i="1" l="1"/>
  <c r="K15" i="1"/>
  <c r="J15" i="1"/>
  <c r="I15" i="1"/>
  <c r="H15" i="1"/>
  <c r="I16" i="1" l="1"/>
  <c r="G15" i="1" l="1"/>
  <c r="F15" i="1"/>
  <c r="E15" i="1"/>
  <c r="H16" i="1" l="1"/>
  <c r="G16" i="1"/>
  <c r="F16" i="1"/>
  <c r="E16" i="1"/>
  <c r="M7" i="1" l="1"/>
  <c r="L7" i="1"/>
  <c r="K7" i="1"/>
  <c r="J7" i="1"/>
  <c r="I7" i="1"/>
  <c r="H7" i="1"/>
  <c r="G7" i="1"/>
  <c r="F7" i="1"/>
  <c r="E7" i="1"/>
  <c r="D7" i="1"/>
  <c r="C7" i="1"/>
  <c r="B7" i="1" l="1"/>
  <c r="D16" i="1" l="1"/>
  <c r="C16" i="1" l="1"/>
  <c r="B16" i="1"/>
  <c r="D15" i="1" l="1"/>
  <c r="C15" i="1"/>
  <c r="B15" i="1"/>
  <c r="B17" i="1" l="1"/>
  <c r="N14" i="1"/>
  <c r="B19" i="1" l="1"/>
  <c r="C14" i="1"/>
  <c r="C17" i="1" s="1"/>
  <c r="N15" i="1"/>
  <c r="N5" i="1"/>
  <c r="D14" i="1" l="1"/>
  <c r="D17" i="1" s="1"/>
  <c r="C19" i="1"/>
  <c r="E14" i="1" l="1"/>
  <c r="E17" i="1" s="1"/>
  <c r="D19" i="1"/>
  <c r="K6" i="1"/>
  <c r="L6" i="1"/>
  <c r="M6" i="1"/>
  <c r="J6" i="1"/>
  <c r="I6" i="1"/>
  <c r="H6" i="1"/>
  <c r="E6" i="1"/>
  <c r="F6" i="1"/>
  <c r="G6" i="1"/>
  <c r="D6" i="1"/>
  <c r="C6" i="1"/>
  <c r="B6" i="1"/>
  <c r="F14" i="1" l="1"/>
  <c r="F17" i="1" s="1"/>
  <c r="E19" i="1"/>
  <c r="B8" i="1"/>
  <c r="B10" i="1" s="1"/>
  <c r="N6" i="1"/>
  <c r="F19" i="1" l="1"/>
  <c r="G14" i="1"/>
  <c r="G17" i="1" s="1"/>
  <c r="C5" i="1"/>
  <c r="C8" i="1" s="1"/>
  <c r="C10" i="1" s="1"/>
  <c r="N7" i="1"/>
  <c r="N8" i="1" s="1"/>
  <c r="G19" i="1" l="1"/>
  <c r="H14" i="1"/>
  <c r="H17" i="1" s="1"/>
  <c r="D5" i="1"/>
  <c r="D8" i="1" s="1"/>
  <c r="E5" i="1" s="1"/>
  <c r="E8" i="1" s="1"/>
  <c r="H19" i="1" l="1"/>
  <c r="I14" i="1"/>
  <c r="I17" i="1" s="1"/>
  <c r="D10" i="1"/>
  <c r="E10" i="1"/>
  <c r="F5" i="1"/>
  <c r="F8" i="1" s="1"/>
  <c r="J14" i="1" l="1"/>
  <c r="I19" i="1"/>
  <c r="F10" i="1"/>
  <c r="G5" i="1"/>
  <c r="G8" i="1" s="1"/>
  <c r="G10" i="1" l="1"/>
  <c r="H5" i="1"/>
  <c r="H8" i="1" s="1"/>
  <c r="I5" i="1" l="1"/>
  <c r="I8" i="1" s="1"/>
  <c r="H10" i="1"/>
  <c r="J5" i="1" l="1"/>
  <c r="J8" i="1" s="1"/>
  <c r="I10" i="1"/>
  <c r="K5" i="1" l="1"/>
  <c r="K8" i="1" s="1"/>
  <c r="J10" i="1"/>
  <c r="L5" i="1" l="1"/>
  <c r="L8" i="1" s="1"/>
  <c r="K10" i="1"/>
  <c r="M5" i="1" l="1"/>
  <c r="M8" i="1" s="1"/>
  <c r="M10" i="1" s="1"/>
  <c r="L10" i="1"/>
  <c r="K16" i="1" l="1"/>
  <c r="J16" i="1"/>
  <c r="N16" i="1" l="1"/>
  <c r="N17" i="1" s="1"/>
  <c r="J17" i="1"/>
  <c r="K14" i="1" l="1"/>
  <c r="K17" i="1" s="1"/>
  <c r="J19" i="1"/>
  <c r="L14" i="1" l="1"/>
  <c r="L17" i="1" s="1"/>
  <c r="K19" i="1"/>
  <c r="L19" i="1" l="1"/>
  <c r="M14" i="1"/>
  <c r="M17" i="1" s="1"/>
  <c r="M19" i="1" s="1"/>
</calcChain>
</file>

<file path=xl/sharedStrings.xml><?xml version="1.0" encoding="utf-8"?>
<sst xmlns="http://schemas.openxmlformats.org/spreadsheetml/2006/main" count="41" uniqueCount="22">
  <si>
    <t>gen</t>
  </si>
  <si>
    <t>feb</t>
  </si>
  <si>
    <t>mar</t>
  </si>
  <si>
    <t>abr</t>
  </si>
  <si>
    <t>mai</t>
  </si>
  <si>
    <t>jun</t>
  </si>
  <si>
    <t>jul</t>
  </si>
  <si>
    <t>ago</t>
  </si>
  <si>
    <t>set</t>
  </si>
  <si>
    <t>oct</t>
  </si>
  <si>
    <t>nov</t>
  </si>
  <si>
    <t>des</t>
  </si>
  <si>
    <t>Situacio incial</t>
  </si>
  <si>
    <t>Saldo inicial periode</t>
  </si>
  <si>
    <t xml:space="preserve">Cobraments </t>
  </si>
  <si>
    <t>Pagaments</t>
  </si>
  <si>
    <t>Saldo final periode</t>
  </si>
  <si>
    <t>Saldo mensual</t>
  </si>
  <si>
    <t>PREVISIÓ RESUM ANUAL TRESORERIA 2021</t>
  </si>
  <si>
    <t xml:space="preserve">és a dir els saldos bancaris més el metàl·lic del punt de venda i el fons de maniobra. Segons l’arqueig del desembre serien 5.547.040,67 </t>
  </si>
  <si>
    <t>De l'arqueig de data 31 de desembre 2020 agafem el total de la columna EXISTENCIES FINALS 31/12/2020 (casella G21): 5.547.040,67</t>
  </si>
  <si>
    <t xml:space="preserve">REAL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</si>
</sst>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44" fontId="0" fillId="0" borderId="1" xfId="0" applyNumberFormat="1" applyBorder="1"/>
    <xf numFmtId="7" fontId="0" fillId="0" borderId="1" xfId="0" applyNumberFormat="1" applyBorder="1"/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0" fontId="1" fillId="3" borderId="2" xfId="0" applyFont="1" applyFill="1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4" fontId="1" fillId="3" borderId="1" xfId="0" applyNumberFormat="1" applyFont="1" applyFill="1" applyBorder="1" applyAlignment="1">
      <alignment horizontal="center"/>
    </xf>
    <xf numFmtId="44" fontId="1" fillId="0" borderId="1" xfId="0" applyNumberFormat="1" applyFont="1" applyFill="1" applyBorder="1" applyAlignment="1">
      <alignment horizontal="center"/>
    </xf>
    <xf numFmtId="0" fontId="0" fillId="0" borderId="0" xfId="0" applyBorder="1"/>
    <xf numFmtId="44" fontId="0" fillId="0" borderId="0" xfId="0" applyNumberFormat="1" applyBorder="1"/>
    <xf numFmtId="0" fontId="6" fillId="0" borderId="0" xfId="0" applyFont="1"/>
    <xf numFmtId="0" fontId="0" fillId="0" borderId="0" xfId="0" applyAlignment="1">
      <alignment wrapText="1"/>
    </xf>
    <xf numFmtId="4" fontId="0" fillId="0" borderId="0" xfId="0" applyNumberFormat="1"/>
    <xf numFmtId="4" fontId="0" fillId="0" borderId="0" xfId="0" applyNumberFormat="1" applyBorder="1"/>
    <xf numFmtId="0" fontId="2" fillId="0" borderId="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7" fillId="0" borderId="3" xfId="0" applyFont="1" applyBorder="1" applyAlignment="1">
      <alignment horizontal="center"/>
    </xf>
    <xf numFmtId="44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PREVISIÓ FLUXOS MONETARIS</a:t>
            </a:r>
            <a:r>
              <a:rPr lang="ca-ES" baseline="0"/>
              <a:t> NETS 2021</a:t>
            </a:r>
            <a:endParaRPr lang="ca-E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'previsio anual'!$B$10</c:f>
              <c:strCache>
                <c:ptCount val="1"/>
                <c:pt idx="0">
                  <c:v>57.155,15 €</c:v>
                </c:pt>
              </c:strCache>
            </c:strRef>
          </c:tx>
          <c:invertIfNegative val="0"/>
          <c:cat>
            <c:strRef>
              <c:f>'previsio anual'!$B$4:$M$4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'previsio anual'!$B$10:$M$10</c:f>
              <c:numCache>
                <c:formatCode>#,##0.00\ "€"</c:formatCode>
                <c:ptCount val="12"/>
                <c:pt idx="0">
                  <c:v>57155.150000000373</c:v>
                </c:pt>
                <c:pt idx="1">
                  <c:v>-41348.88000000082</c:v>
                </c:pt>
                <c:pt idx="2">
                  <c:v>10950.950000000186</c:v>
                </c:pt>
                <c:pt idx="3">
                  <c:v>-19914.849999999627</c:v>
                </c:pt>
                <c:pt idx="4">
                  <c:v>19342.459999999963</c:v>
                </c:pt>
                <c:pt idx="5">
                  <c:v>-42114.849999999627</c:v>
                </c:pt>
                <c:pt idx="6">
                  <c:v>10585.150000000373</c:v>
                </c:pt>
                <c:pt idx="7">
                  <c:v>61704.669999999925</c:v>
                </c:pt>
                <c:pt idx="8">
                  <c:v>-14864.849999999627</c:v>
                </c:pt>
                <c:pt idx="9">
                  <c:v>11885.150000000373</c:v>
                </c:pt>
                <c:pt idx="10">
                  <c:v>14685.150000000373</c:v>
                </c:pt>
                <c:pt idx="11">
                  <c:v>-43414.849999999627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976704"/>
        <c:axId val="121978240"/>
        <c:axId val="0"/>
      </c:bar3DChart>
      <c:catAx>
        <c:axId val="121976704"/>
        <c:scaling>
          <c:orientation val="minMax"/>
        </c:scaling>
        <c:delete val="0"/>
        <c:axPos val="b"/>
        <c:numFmt formatCode="#,##0.00\ &quot;€&quot;" sourceLinked="1"/>
        <c:majorTickMark val="none"/>
        <c:minorTickMark val="none"/>
        <c:tickLblPos val="nextTo"/>
        <c:crossAx val="121978240"/>
        <c:crosses val="autoZero"/>
        <c:auto val="1"/>
        <c:lblAlgn val="ctr"/>
        <c:lblOffset val="100"/>
        <c:noMultiLvlLbl val="0"/>
      </c:catAx>
      <c:valAx>
        <c:axId val="121978240"/>
        <c:scaling>
          <c:orientation val="minMax"/>
        </c:scaling>
        <c:delete val="0"/>
        <c:axPos val="l"/>
        <c:numFmt formatCode="#,##0.00\ &quot;€&quot;" sourceLinked="1"/>
        <c:majorTickMark val="none"/>
        <c:minorTickMark val="none"/>
        <c:tickLblPos val="nextTo"/>
        <c:crossAx val="12197670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PREVISIONS</a:t>
            </a:r>
            <a:r>
              <a:rPr lang="en-US" baseline="0"/>
              <a:t> EVOLUCIÓ DE LA SITUACIÓ DE TRESORERIA 2021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'previsio anual'!$A$2:$N$2</c:f>
              <c:strCache>
                <c:ptCount val="1"/>
                <c:pt idx="0">
                  <c:v>PREVISIÓ RESUM ANUAL TRESORERIA 2021</c:v>
                </c:pt>
              </c:strCache>
            </c:strRef>
          </c:tx>
          <c:invertIfNegative val="0"/>
          <c:cat>
            <c:strRef>
              <c:f>'previsio anual'!$B$4:$M$4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'previsio anual'!$B$8:$M$8</c:f>
              <c:numCache>
                <c:formatCode>_("€"* #,##0.00_);_("€"* \(#,##0.00\);_("€"* "-"??_);_(@_)</c:formatCode>
                <c:ptCount val="12"/>
                <c:pt idx="0">
                  <c:v>5604195.8200000003</c:v>
                </c:pt>
                <c:pt idx="1">
                  <c:v>5562846.9399999995</c:v>
                </c:pt>
                <c:pt idx="2">
                  <c:v>5573797.8899999997</c:v>
                </c:pt>
                <c:pt idx="3">
                  <c:v>5553883.04</c:v>
                </c:pt>
                <c:pt idx="4">
                  <c:v>5573225.5</c:v>
                </c:pt>
                <c:pt idx="5">
                  <c:v>5531110.6500000004</c:v>
                </c:pt>
                <c:pt idx="6">
                  <c:v>5541695.8000000007</c:v>
                </c:pt>
                <c:pt idx="7">
                  <c:v>5603400.4700000007</c:v>
                </c:pt>
                <c:pt idx="8">
                  <c:v>5588535.620000001</c:v>
                </c:pt>
                <c:pt idx="9">
                  <c:v>5600420.7700000014</c:v>
                </c:pt>
                <c:pt idx="10">
                  <c:v>5615105.9200000018</c:v>
                </c:pt>
                <c:pt idx="11">
                  <c:v>5571691.0700000022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98727808"/>
        <c:axId val="121994240"/>
      </c:barChart>
      <c:catAx>
        <c:axId val="987278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21994240"/>
        <c:crosses val="autoZero"/>
        <c:auto val="1"/>
        <c:lblAlgn val="ctr"/>
        <c:lblOffset val="100"/>
        <c:noMultiLvlLbl val="0"/>
      </c:catAx>
      <c:valAx>
        <c:axId val="121994240"/>
        <c:scaling>
          <c:orientation val="minMax"/>
        </c:scaling>
        <c:delete val="0"/>
        <c:axPos val="l"/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98727808"/>
        <c:crosses val="autoZero"/>
        <c:crossBetween val="between"/>
      </c:valAx>
      <c:spPr>
        <a:gradFill>
          <a:gsLst>
            <a:gs pos="0">
              <a:schemeClr val="bg2">
                <a:lumMod val="75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bg2">
        <a:lumMod val="75000"/>
      </a:schemeClr>
    </a:solidFill>
    <a:effectLst>
      <a:innerShdw blurRad="63500" dist="50800" dir="18900000">
        <a:prstClr val="black">
          <a:alpha val="50000"/>
        </a:prstClr>
      </a:inn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22</xdr:row>
      <xdr:rowOff>152400</xdr:rowOff>
    </xdr:from>
    <xdr:to>
      <xdr:col>9</xdr:col>
      <xdr:colOff>390525</xdr:colOff>
      <xdr:row>46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962023</xdr:colOff>
      <xdr:row>36</xdr:row>
      <xdr:rowOff>152399</xdr:rowOff>
    </xdr:from>
    <xdr:to>
      <xdr:col>9</xdr:col>
      <xdr:colOff>923925</xdr:colOff>
      <xdr:row>61</xdr:row>
      <xdr:rowOff>180974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2.1%20Ingressos%20Pla%20tresorer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2.2%20Pagaments%20Pla%20tresoreri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.2.1%20Ingressos%20Pla%20tresoreria.%20Estats%20liquidacio%20xlsx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.2.2%20Pagaments%20Pla%20tresoreria.xlsx%20Estats%20liquidac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sos"/>
      <sheetName val="Gràfic"/>
    </sheetNames>
    <sheetDataSet>
      <sheetData sheetId="0">
        <row r="17">
          <cell r="B17">
            <v>141527.5</v>
          </cell>
          <cell r="C17">
            <v>150312.81</v>
          </cell>
          <cell r="E17">
            <v>145497.01999999999</v>
          </cell>
          <cell r="G17">
            <v>145497.01999999999</v>
          </cell>
          <cell r="H17">
            <v>141527.5</v>
          </cell>
          <cell r="I17">
            <v>145497.01999999999</v>
          </cell>
          <cell r="J17">
            <v>141527.5</v>
          </cell>
          <cell r="K17">
            <v>126078.41</v>
          </cell>
          <cell r="M17">
            <v>126527.43000000001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aments"/>
      <sheetName val="Previsio despeses cap 2"/>
      <sheetName val="Previsio nomina cap 1"/>
      <sheetName val="Hoja1"/>
    </sheetNames>
    <sheetDataSet>
      <sheetData sheetId="0" refreshError="1">
        <row r="28">
          <cell r="B28">
            <v>84372.35</v>
          </cell>
          <cell r="C28">
            <v>66412.66</v>
          </cell>
          <cell r="D28">
            <v>191661.69</v>
          </cell>
          <cell r="E28">
            <v>68969.569999999992</v>
          </cell>
          <cell r="F28">
            <v>130576.55</v>
          </cell>
          <cell r="G28">
            <v>194091.79</v>
          </cell>
          <cell r="H28">
            <v>161442.35</v>
          </cell>
          <cell r="I28">
            <v>125752.53</v>
          </cell>
          <cell r="J28">
            <v>130970.35</v>
          </cell>
          <cell r="K28">
            <v>99792.670000000013</v>
          </cell>
          <cell r="L28">
            <v>183642.34999999998</v>
          </cell>
          <cell r="M28">
            <v>333309.52</v>
          </cell>
          <cell r="N28">
            <v>130942.35</v>
          </cell>
          <cell r="O28">
            <v>101960.17000000001</v>
          </cell>
          <cell r="P28">
            <v>83792.350000000006</v>
          </cell>
          <cell r="Q28">
            <v>62889.84</v>
          </cell>
          <cell r="R28">
            <v>156392.35</v>
          </cell>
          <cell r="S28">
            <v>126242.76000000001</v>
          </cell>
          <cell r="T28">
            <v>129642.35</v>
          </cell>
          <cell r="U28">
            <v>111318.38999999998</v>
          </cell>
          <cell r="V28">
            <v>126842.35</v>
          </cell>
          <cell r="X28">
            <v>184942.34999999998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sos"/>
      <sheetName val="Gràfic"/>
    </sheetNames>
    <sheetDataSet>
      <sheetData sheetId="0">
        <row r="17">
          <cell r="O17">
            <v>126540.20999999999</v>
          </cell>
          <cell r="Q17">
            <v>145792.01999999999</v>
          </cell>
          <cell r="S17">
            <v>147483.84</v>
          </cell>
          <cell r="U17">
            <v>145792.01999999999</v>
          </cell>
          <cell r="W17">
            <v>145792.01999999999</v>
          </cell>
          <cell r="Y17">
            <v>146394.75999999998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aments"/>
      <sheetName val="Previsio despeses cap 2"/>
      <sheetName val="Previsio nomina cap 1"/>
      <sheetName val="Hoja1"/>
    </sheetNames>
    <sheetDataSet>
      <sheetData sheetId="0">
        <row r="28">
          <cell r="W28">
            <v>112113.23</v>
          </cell>
          <cell r="Y28">
            <v>172891.76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VD24"/>
  <sheetViews>
    <sheetView tabSelected="1" workbookViewId="0">
      <selection activeCell="N24" sqref="N24"/>
    </sheetView>
  </sheetViews>
  <sheetFormatPr baseColWidth="10" defaultRowHeight="15" x14ac:dyDescent="0.25"/>
  <cols>
    <col min="1" max="1" width="19.140625" bestFit="1" customWidth="1"/>
    <col min="2" max="13" width="14.5703125" bestFit="1" customWidth="1"/>
    <col min="14" max="14" width="15.5703125" customWidth="1"/>
    <col min="15" max="193" width="11.42578125" style="10"/>
  </cols>
  <sheetData>
    <row r="1" spans="1:14772" ht="18.75" x14ac:dyDescent="0.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772" ht="15.75" x14ac:dyDescent="0.2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772" x14ac:dyDescent="0.25">
      <c r="B3" s="21"/>
      <c r="C3" s="21"/>
      <c r="D3" s="21"/>
      <c r="E3" s="21"/>
      <c r="F3" s="21"/>
    </row>
    <row r="4" spans="1:14772" x14ac:dyDescent="0.25">
      <c r="A4" s="5" t="s">
        <v>12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>
        <v>2021</v>
      </c>
    </row>
    <row r="5" spans="1:14772" x14ac:dyDescent="0.25">
      <c r="A5" s="6" t="s">
        <v>13</v>
      </c>
      <c r="B5" s="8">
        <v>5547040.6699999999</v>
      </c>
      <c r="C5" s="8">
        <f>B8</f>
        <v>5604195.8200000003</v>
      </c>
      <c r="D5" s="8">
        <f t="shared" ref="D5:M5" si="0">C8</f>
        <v>5562846.9399999995</v>
      </c>
      <c r="E5" s="8">
        <f t="shared" si="0"/>
        <v>5573797.8899999997</v>
      </c>
      <c r="F5" s="8">
        <f t="shared" si="0"/>
        <v>5553883.04</v>
      </c>
      <c r="G5" s="8">
        <f t="shared" si="0"/>
        <v>5573225.5</v>
      </c>
      <c r="H5" s="8">
        <f t="shared" si="0"/>
        <v>5531110.6500000004</v>
      </c>
      <c r="I5" s="8">
        <f t="shared" si="0"/>
        <v>5541695.8000000007</v>
      </c>
      <c r="J5" s="8">
        <f t="shared" si="0"/>
        <v>5603400.4700000007</v>
      </c>
      <c r="K5" s="8">
        <f t="shared" si="0"/>
        <v>5588535.620000001</v>
      </c>
      <c r="L5" s="8">
        <f t="shared" si="0"/>
        <v>5600420.7700000014</v>
      </c>
      <c r="M5" s="8">
        <f t="shared" si="0"/>
        <v>5615105.9200000018</v>
      </c>
      <c r="N5" s="8">
        <f>B5</f>
        <v>5547040.6699999999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2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2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2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2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2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2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2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2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2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2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9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2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2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2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2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2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2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2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2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2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2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2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2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2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2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2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2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2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2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2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2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2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2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2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2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2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2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2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2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2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2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2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2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2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2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2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2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2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2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2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2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2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2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2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2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2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2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2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2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2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2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2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2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2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2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2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2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2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2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2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2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2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2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2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2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2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2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2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2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2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2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2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2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2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2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2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2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2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2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2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2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2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2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2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2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2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2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2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2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2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2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2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2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2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2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2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2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2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2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2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2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2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2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2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2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2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2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2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2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2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2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2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2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2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2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2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2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2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2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2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2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2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2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2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2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2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2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2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2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2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2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2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2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2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2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2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2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2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2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2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2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2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2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2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2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2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2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2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2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2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2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2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2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2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2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2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2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2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2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2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2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2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2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2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2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2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2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2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2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2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2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2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2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2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2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2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2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2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2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2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2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2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2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2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2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2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2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2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2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2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2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2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2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2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2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2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2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2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2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2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2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2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2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2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2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2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2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2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2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2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2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2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2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2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2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2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2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2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2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2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2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2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2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2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2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2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2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2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2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2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2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2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2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2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2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2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2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2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2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2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2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2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2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2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2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2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2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2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2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2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2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2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2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2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2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2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2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2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2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2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2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2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2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2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2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2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2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2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2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2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2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2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2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2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2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2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2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2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2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2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2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2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2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2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2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2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2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2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2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2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2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2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2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2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2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2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2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2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2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2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2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2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2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2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2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2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2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2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2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2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2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2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2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2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2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2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2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2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2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2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2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2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2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2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2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2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2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2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2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2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2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2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2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2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2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2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2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2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2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2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2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2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2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2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2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2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2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2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2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2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2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2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2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2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2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2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2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2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2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2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2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2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2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2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2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2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2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2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2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2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2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2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2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2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2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2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2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2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2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2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2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2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2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2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2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2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2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2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2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2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2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2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2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2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2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2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2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2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2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2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2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2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2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2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2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2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2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2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2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2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2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2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2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2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2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2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2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2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2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2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2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2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2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2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2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2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2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2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2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2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2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2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2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2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2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2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2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2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2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2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2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2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2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2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2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2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2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2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2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2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2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2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2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2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2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2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2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2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2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2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2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2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2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2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2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2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2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2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2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2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2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2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2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2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2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2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2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2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2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2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2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2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2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2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2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2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2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2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2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2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2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2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2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2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2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2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2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2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2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2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2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2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2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2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2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2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2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2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2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2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2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2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2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2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2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2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2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2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2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2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2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2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2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2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2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2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2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2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2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2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2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2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2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2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2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2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2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2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2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2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2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2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2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2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2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2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2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2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2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2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2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2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2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2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2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2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2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2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2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2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2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2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2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2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2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2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2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2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2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2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2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2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2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2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2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2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2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2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2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2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2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2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2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2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2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2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2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2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2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2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2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2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2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2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2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2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2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2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2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2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2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2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2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2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2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2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2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2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2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2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2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2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2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2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2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2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2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2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2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2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2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2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2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2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2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2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2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2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2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2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2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2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2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2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2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2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2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2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2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2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2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2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2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2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2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2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2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2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2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2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2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2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2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2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2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2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2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2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2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2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2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2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2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2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2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2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2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2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2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2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2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2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2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2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2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2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2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2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2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2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2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2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2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2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2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2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2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2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2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2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2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2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2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2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2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2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2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2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2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2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2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2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2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2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2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2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2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2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2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2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2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2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2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2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2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2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2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2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2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2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2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2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2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2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2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2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2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2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2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2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2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2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2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2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2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2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2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2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2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2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2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2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2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2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2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2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2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2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2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2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2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2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2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2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2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2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2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2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2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2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2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2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2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2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2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2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2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2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2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2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2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2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2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2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2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2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2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2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2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2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2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2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2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2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2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2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2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2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2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2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2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2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2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2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2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2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2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2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2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2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2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2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2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2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2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2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2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2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2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2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2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2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2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2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2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2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2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2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2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2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2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2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2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2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2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2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2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2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2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2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2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2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2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2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2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2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2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2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2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2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2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2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2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2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2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2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2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2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2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2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2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2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2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2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2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2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2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2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2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2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2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2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2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2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2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2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2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2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2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2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2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2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2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2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2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2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2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2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2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2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2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2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2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2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2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2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2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2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2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2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2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2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2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2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2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2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2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2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2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2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2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2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2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2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2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2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2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2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2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2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2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2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2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2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2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2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2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2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2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2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2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2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2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2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2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2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2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2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2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2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2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2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2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2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2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2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2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2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2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2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2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2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2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2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2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2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2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2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2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2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2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2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2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2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2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2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2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2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2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2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2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2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2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2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2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2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2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2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2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2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2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2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2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2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2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2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2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2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2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2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2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2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2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2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2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2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2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2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2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2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2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2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2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2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2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2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2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2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2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2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2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2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2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2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2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2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2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2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2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2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2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2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2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2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2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2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2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2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2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2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2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2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2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2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2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2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2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2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2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2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2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2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2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2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2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2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2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2"/>
      <c r="UVA5" s="1"/>
      <c r="UVB5" s="1"/>
      <c r="UVC5" s="1"/>
      <c r="UVD5" s="1"/>
    </row>
    <row r="6" spans="1:14772" x14ac:dyDescent="0.25">
      <c r="A6" s="7" t="s">
        <v>14</v>
      </c>
      <c r="B6" s="3">
        <f>[1]Ingressos!$B$17</f>
        <v>141527.5</v>
      </c>
      <c r="C6" s="3">
        <f>[1]Ingressos!$C$17</f>
        <v>150312.81</v>
      </c>
      <c r="D6" s="3">
        <f>[1]Ingressos!$B$17</f>
        <v>141527.5</v>
      </c>
      <c r="E6" s="3">
        <f>[1]Ingressos!$B$17</f>
        <v>141527.5</v>
      </c>
      <c r="F6" s="3">
        <f>[1]Ingressos!$C$17</f>
        <v>150312.81</v>
      </c>
      <c r="G6" s="3">
        <f>[1]Ingressos!$B$17</f>
        <v>141527.5</v>
      </c>
      <c r="H6" s="3">
        <f>[1]Ingressos!$H$17</f>
        <v>141527.5</v>
      </c>
      <c r="I6" s="3">
        <f>[1]Ingressos!$I$17</f>
        <v>145497.01999999999</v>
      </c>
      <c r="J6" s="3">
        <f>[1]Ingressos!$J$17</f>
        <v>141527.5</v>
      </c>
      <c r="K6" s="3">
        <f>[1]Ingressos!$J$17</f>
        <v>141527.5</v>
      </c>
      <c r="L6" s="3">
        <f>[1]Ingressos!$J$17</f>
        <v>141527.5</v>
      </c>
      <c r="M6" s="3">
        <f>[1]Ingressos!$J$17</f>
        <v>141527.5</v>
      </c>
      <c r="N6" s="3">
        <f>SUM(B6:M6)</f>
        <v>1719870.1400000001</v>
      </c>
    </row>
    <row r="7" spans="1:14772" x14ac:dyDescent="0.25">
      <c r="A7" s="7" t="s">
        <v>15</v>
      </c>
      <c r="B7" s="3">
        <f>[2]Pagaments!$B$28</f>
        <v>84372.35</v>
      </c>
      <c r="C7" s="3">
        <f>[2]Pagaments!$D$28</f>
        <v>191661.69</v>
      </c>
      <c r="D7" s="3">
        <f>[2]Pagaments!$F$28</f>
        <v>130576.55</v>
      </c>
      <c r="E7" s="3">
        <f>[2]Pagaments!$H$28</f>
        <v>161442.35</v>
      </c>
      <c r="F7" s="3">
        <f>[2]Pagaments!$J$28</f>
        <v>130970.35</v>
      </c>
      <c r="G7" s="3">
        <f>[2]Pagaments!$L$28</f>
        <v>183642.34999999998</v>
      </c>
      <c r="H7" s="3">
        <f>[2]Pagaments!$N$28</f>
        <v>130942.35</v>
      </c>
      <c r="I7" s="3">
        <f>[2]Pagaments!$P$28</f>
        <v>83792.350000000006</v>
      </c>
      <c r="J7" s="3">
        <f>[2]Pagaments!$R$28</f>
        <v>156392.35</v>
      </c>
      <c r="K7" s="3">
        <f>[2]Pagaments!$T$28</f>
        <v>129642.35</v>
      </c>
      <c r="L7" s="3">
        <f>[2]Pagaments!$V$28</f>
        <v>126842.35</v>
      </c>
      <c r="M7" s="3">
        <f>[2]Pagaments!$X$28</f>
        <v>184942.34999999998</v>
      </c>
      <c r="N7" s="3">
        <f>SUM(B7:M7)</f>
        <v>1695219.7400000002</v>
      </c>
    </row>
    <row r="8" spans="1:14772" x14ac:dyDescent="0.25">
      <c r="A8" s="6" t="s">
        <v>16</v>
      </c>
      <c r="B8" s="13">
        <f>B5+B6-B7</f>
        <v>5604195.8200000003</v>
      </c>
      <c r="C8" s="13">
        <f t="shared" ref="C8:M8" si="1">C5+C6-C7</f>
        <v>5562846.9399999995</v>
      </c>
      <c r="D8" s="13">
        <f t="shared" si="1"/>
        <v>5573797.8899999997</v>
      </c>
      <c r="E8" s="13">
        <f t="shared" si="1"/>
        <v>5553883.04</v>
      </c>
      <c r="F8" s="13">
        <f t="shared" si="1"/>
        <v>5573225.5</v>
      </c>
      <c r="G8" s="13">
        <f t="shared" si="1"/>
        <v>5531110.6500000004</v>
      </c>
      <c r="H8" s="13">
        <f t="shared" si="1"/>
        <v>5541695.8000000007</v>
      </c>
      <c r="I8" s="13">
        <f t="shared" si="1"/>
        <v>5603400.4700000007</v>
      </c>
      <c r="J8" s="13">
        <f t="shared" si="1"/>
        <v>5588535.620000001</v>
      </c>
      <c r="K8" s="13">
        <f t="shared" si="1"/>
        <v>5600420.7700000014</v>
      </c>
      <c r="L8" s="13">
        <f t="shared" si="1"/>
        <v>5615105.9200000018</v>
      </c>
      <c r="M8" s="13">
        <f t="shared" si="1"/>
        <v>5571691.0700000022</v>
      </c>
      <c r="N8" s="13">
        <f>N5+N6-N7</f>
        <v>5571691.0700000003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2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2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2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2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2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2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2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2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2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2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2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2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9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2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2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2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2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2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2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2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2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2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2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2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2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2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2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2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2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2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2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2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2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2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2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2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2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2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2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2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2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2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2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2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2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2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2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2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2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2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2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2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2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2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2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2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2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2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2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2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2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2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2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2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2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2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2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2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2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2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2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2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2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2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2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2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2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2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2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2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2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2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2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2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2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2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2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2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2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2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2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2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2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2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2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2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2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2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2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2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2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2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2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2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2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2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2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2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2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2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2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2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2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2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2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2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2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2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2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2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2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2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2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2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2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2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2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2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2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2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2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2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2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2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2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2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2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2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2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2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2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2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2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2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2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2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2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2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2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2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2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2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2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2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2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2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2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2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2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2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2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2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2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2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2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2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2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2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2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2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2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2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2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2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2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2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2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2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2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2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2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2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2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2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2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2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2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2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2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2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2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2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2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2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2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2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2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2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2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2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2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2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2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2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2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2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2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2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2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2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2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2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2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2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2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2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2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2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2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2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2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2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2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2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2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2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2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2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2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2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2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2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2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2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2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2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2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2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2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2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2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2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2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2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2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2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2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2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2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2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2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2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2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2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2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2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2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2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2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2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2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2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2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2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2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2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2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2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2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2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2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2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2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2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2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2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2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2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2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2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2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2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2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2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2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2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2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2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2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2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2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2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2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2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2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2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2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2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2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2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2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2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2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2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2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2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2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2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2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2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2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2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2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2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2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2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2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2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2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2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2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2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2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2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2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2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2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2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2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2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2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2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2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2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2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2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2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2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2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2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2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2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2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2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2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2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2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2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2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2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2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2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2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2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2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2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2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2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2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2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2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2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2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2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2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2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2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2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2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2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2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2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2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2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2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2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2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2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2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2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2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2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2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2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2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2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2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2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2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2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2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2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2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2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2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2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2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2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2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2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2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2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2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2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2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2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2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2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2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2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2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2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2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2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2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2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2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2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2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2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2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2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2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2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2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2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2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2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2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2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2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2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2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2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2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2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2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2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2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2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2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2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2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2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2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2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2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2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2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2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2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2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2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2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2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2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2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2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2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2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2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2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2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2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2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2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2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2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2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2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2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2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2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2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2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2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2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2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2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2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2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2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2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2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2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2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2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2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2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2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2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2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2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2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2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2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2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2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2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2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2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2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2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2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2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2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2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2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2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2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2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2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2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2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2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2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2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2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2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2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2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2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2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2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2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2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2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2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2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2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2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2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2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2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2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2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2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2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2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2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2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2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2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2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2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2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2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2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2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2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2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2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2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2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2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2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2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2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2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2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2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2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2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2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2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2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2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2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2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2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2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2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2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2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2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2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2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2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2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2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2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2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2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2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2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2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2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2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2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2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2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2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2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2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2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2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2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2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2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2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2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2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2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2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2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2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2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2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2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2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2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2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2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2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2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2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2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2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2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2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2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2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2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2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2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2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2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2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2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2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2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2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2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2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2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2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2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2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2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2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2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2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2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2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2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2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2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2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2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2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2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2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2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2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2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2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2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2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2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2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2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2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2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2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2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2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2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2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2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2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2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2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2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2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2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2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2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2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2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2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2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2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2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2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2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2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2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2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2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2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2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2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2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2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2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2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2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2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2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2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2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2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2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2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2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2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2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2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2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2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2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2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2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2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2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2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2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2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2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2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2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2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2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2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2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2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2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2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2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2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2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2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2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2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2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2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2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2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2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2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2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2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2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2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2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2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2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2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2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2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2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2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2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2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2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2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2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2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2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2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2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2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2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2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2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2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2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2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2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2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2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2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2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2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2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2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2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2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2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2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2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2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2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2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2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2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2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2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2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2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2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2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2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2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2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2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2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2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2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2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2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2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2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2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2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2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2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2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2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2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2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2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2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2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2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2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2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2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2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2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2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2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2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2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2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2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2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2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2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2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2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2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2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2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2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2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2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2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2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2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2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2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2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2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2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2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2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2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2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2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2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2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2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2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2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2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2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2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2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2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2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2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2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2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2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2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2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2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2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2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2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2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2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2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2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2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2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2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2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2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2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2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2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2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2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2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2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2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2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2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2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2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2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2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2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2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2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2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2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2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2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2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2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2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2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2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2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2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2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2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2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2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2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2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2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2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2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2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2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2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2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2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2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2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2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2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2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2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2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2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2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2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2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2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2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2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2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2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2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2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2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2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2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2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2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2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2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2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2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2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2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2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2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2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2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2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2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2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2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2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2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2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2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2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2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2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2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2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2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2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2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2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2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2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2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2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2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2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2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2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2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2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2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2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2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2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2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2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2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2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2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2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2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2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2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2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2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2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2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2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2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2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2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2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2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2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2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2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2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2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2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2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2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2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2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2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2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2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2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2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2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2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2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2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2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2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2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2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2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2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2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2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2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2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2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2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2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2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2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2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2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2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2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2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2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2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2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2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2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2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2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2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2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2"/>
      <c r="UVA8" s="1"/>
      <c r="UVB8" s="1"/>
      <c r="UVC8" s="1"/>
      <c r="UVD8" s="1"/>
    </row>
    <row r="9" spans="1:14772" x14ac:dyDescent="0.25">
      <c r="A9" s="7"/>
      <c r="B9" s="3"/>
      <c r="C9" s="3"/>
      <c r="D9" s="3"/>
      <c r="E9" s="3"/>
      <c r="F9" s="3"/>
      <c r="G9" s="3"/>
      <c r="H9" s="4"/>
      <c r="I9" s="4"/>
      <c r="J9" s="3"/>
      <c r="K9" s="3"/>
      <c r="L9" s="3"/>
      <c r="M9" s="3"/>
      <c r="N9" s="14"/>
    </row>
    <row r="10" spans="1:14772" x14ac:dyDescent="0.25">
      <c r="A10" s="6" t="s">
        <v>17</v>
      </c>
      <c r="B10" s="8">
        <f>B8-B5</f>
        <v>57155.150000000373</v>
      </c>
      <c r="C10" s="8">
        <f t="shared" ref="C10:M10" si="2">C8-C5</f>
        <v>-41348.88000000082</v>
      </c>
      <c r="D10" s="8">
        <f t="shared" si="2"/>
        <v>10950.950000000186</v>
      </c>
      <c r="E10" s="8">
        <f t="shared" si="2"/>
        <v>-19914.849999999627</v>
      </c>
      <c r="F10" s="8">
        <f t="shared" si="2"/>
        <v>19342.459999999963</v>
      </c>
      <c r="G10" s="8">
        <f t="shared" si="2"/>
        <v>-42114.849999999627</v>
      </c>
      <c r="H10" s="8">
        <f t="shared" si="2"/>
        <v>10585.150000000373</v>
      </c>
      <c r="I10" s="8">
        <f t="shared" si="2"/>
        <v>61704.669999999925</v>
      </c>
      <c r="J10" s="8">
        <f t="shared" si="2"/>
        <v>-14864.849999999627</v>
      </c>
      <c r="K10" s="8">
        <f t="shared" si="2"/>
        <v>11885.150000000373</v>
      </c>
      <c r="L10" s="8">
        <f t="shared" si="2"/>
        <v>14685.150000000373</v>
      </c>
      <c r="M10" s="8">
        <f t="shared" si="2"/>
        <v>-43414.849999999627</v>
      </c>
      <c r="N10" s="13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2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2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2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2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2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2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2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2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2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2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2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2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9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2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2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2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2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2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2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2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2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2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2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2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2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2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2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2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2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2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2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2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2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2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2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2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2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2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2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2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2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2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2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2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2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2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2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2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2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2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2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2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2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2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2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2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2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2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2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2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2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2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2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2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2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2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2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2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2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2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2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2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2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2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2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2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2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2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2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2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2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2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2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2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2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2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2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2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2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2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2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2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2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2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2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2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2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2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2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2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2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2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2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2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2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2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2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2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2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2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2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2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2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2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2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2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2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2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2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2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2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2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2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2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2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2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2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2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2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2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2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2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2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2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2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2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2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2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2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2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2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2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2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2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2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2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2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2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2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2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2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2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2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2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2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2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2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2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2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2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2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2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2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2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2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2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2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2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2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2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2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2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2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2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2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2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2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2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2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2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2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2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2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2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2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2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2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2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2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2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2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2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2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2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2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2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2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2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2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2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2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2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2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2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2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2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2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2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2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2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2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2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2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2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2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2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2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2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2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2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2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2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2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2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2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2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2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2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2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2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2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2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2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2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2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2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2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2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2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2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2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2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2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2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2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2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2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2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2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2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2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2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2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2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2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2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2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2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2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2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2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2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2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2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2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2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2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2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2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2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2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2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2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2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2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2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2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2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2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2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2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2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2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2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2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2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2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2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2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2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2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2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2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2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2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2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2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2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2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2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2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2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2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2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2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2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2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2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2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2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2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2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2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2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2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2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2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2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2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2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2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2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2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2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2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2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2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2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2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2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2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2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2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2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2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2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2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2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2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2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2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2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2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2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2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2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2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2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2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2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2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2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2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2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2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2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2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2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2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2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2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2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2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2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2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2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2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2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2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2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2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2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2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2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2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2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2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2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2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2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2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2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2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2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2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2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2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2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2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2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2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2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2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2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2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2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2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2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2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2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2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2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2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2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2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2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2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2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2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2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2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2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2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2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2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2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2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2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2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2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2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2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2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2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2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2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2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2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2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2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2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2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2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2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2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2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2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2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2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2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2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2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2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2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2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2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2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2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2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2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2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2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2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2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2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2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2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2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2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2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2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2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2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2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2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2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2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2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2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2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2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2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2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2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2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2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2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2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2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2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2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2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2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2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2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2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2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2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2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2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2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2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2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2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2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2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2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2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2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2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2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2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2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2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2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2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2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2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2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2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2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2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2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2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2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2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2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2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2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2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2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2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2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2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2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2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2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2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2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2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2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2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2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2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2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2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2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2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2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2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2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2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2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2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2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2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2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2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2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2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2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2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2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2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2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2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2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2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2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2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2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2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2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2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2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2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2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2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2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2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2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2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2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2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2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2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2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2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2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2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2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2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2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2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2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2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2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2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2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2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2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2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2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2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2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2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2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2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2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2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2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2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2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2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2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2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2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2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2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2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2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2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2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2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2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2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2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2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2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2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2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2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2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2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2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2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2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2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2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2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2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2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2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2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2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2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2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2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2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2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2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2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2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2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2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2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2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2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2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2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2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2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2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2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2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2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2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2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2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2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2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2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2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2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2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2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2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2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2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2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2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2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2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2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2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2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2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2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2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2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2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2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2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2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2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2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2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2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2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2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2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2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2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2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2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2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2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2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2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2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2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2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2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2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2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2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2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2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2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2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2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2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2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2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2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2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2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2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2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2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2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2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2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2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2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2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2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2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2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2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2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2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2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2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2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2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2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2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2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2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2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2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2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2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2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2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2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2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2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2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2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2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2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2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2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2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2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2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2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2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2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2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2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2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2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2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2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2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2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2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2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2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2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2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2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2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2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2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2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2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2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2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2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2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2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2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2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2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2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2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2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2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2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2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2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2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2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2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2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2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2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2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2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2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2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2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2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2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2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2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2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2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2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2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2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2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2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2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2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2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2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2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2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2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2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2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2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2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2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2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2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2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2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2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2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2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2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2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2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2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2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2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2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2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2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2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2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2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2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2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2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2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2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2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2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2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2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2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2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2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2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2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2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2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2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2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2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2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2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2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2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2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2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2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2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2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2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2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2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2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2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2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2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2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2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2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2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2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2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2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2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2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2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2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2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2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2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2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2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2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2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2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2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2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2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2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2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2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2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2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2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2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2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2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2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2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2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2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2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2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2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2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2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2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2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2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2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2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2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2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2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2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2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2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2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2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2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2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2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2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2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2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2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2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2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2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2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2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2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2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2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2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2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2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2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2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2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2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2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2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2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2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2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2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2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2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2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2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2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2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2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2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2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2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2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2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2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2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2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2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2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2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2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2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2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2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2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2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2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2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2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2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2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2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2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2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2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2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2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2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2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2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2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2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2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2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2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2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2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2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2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2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2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2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2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2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2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2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2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2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2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2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2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2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2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2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2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2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2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2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2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2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2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2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2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2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2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2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2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2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2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2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2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2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2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2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2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2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2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2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2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2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2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2"/>
      <c r="UVA10" s="1"/>
      <c r="UVB10" s="1"/>
      <c r="UVC10" s="1"/>
      <c r="UVD10" s="1"/>
    </row>
    <row r="12" spans="1:14772" x14ac:dyDescent="0.25">
      <c r="A12" s="24" t="s">
        <v>21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772" x14ac:dyDescent="0.25">
      <c r="A13" s="5" t="s">
        <v>12</v>
      </c>
      <c r="B13" s="5" t="s">
        <v>0</v>
      </c>
      <c r="C13" s="5" t="s">
        <v>1</v>
      </c>
      <c r="D13" s="5" t="s">
        <v>2</v>
      </c>
      <c r="E13" s="5" t="s">
        <v>3</v>
      </c>
      <c r="F13" s="5" t="s">
        <v>4</v>
      </c>
      <c r="G13" s="5" t="s">
        <v>5</v>
      </c>
      <c r="H13" s="5" t="s">
        <v>6</v>
      </c>
      <c r="I13" s="5" t="s">
        <v>7</v>
      </c>
      <c r="J13" s="5" t="s">
        <v>8</v>
      </c>
      <c r="K13" s="5" t="s">
        <v>9</v>
      </c>
      <c r="L13" s="5" t="s">
        <v>10</v>
      </c>
      <c r="M13" s="5" t="s">
        <v>11</v>
      </c>
      <c r="N13" s="5">
        <v>2021</v>
      </c>
    </row>
    <row r="14" spans="1:14772" x14ac:dyDescent="0.25">
      <c r="A14" s="6" t="s">
        <v>13</v>
      </c>
      <c r="B14" s="8">
        <v>5547040.6699999999</v>
      </c>
      <c r="C14" s="8">
        <f>B17</f>
        <v>5630940.8199999994</v>
      </c>
      <c r="D14" s="8">
        <f t="shared" ref="D14" si="3">C17</f>
        <v>5707468.2699999986</v>
      </c>
      <c r="E14" s="8">
        <f t="shared" ref="E14" si="4">D17</f>
        <v>5658873.4999999981</v>
      </c>
      <c r="F14" s="8">
        <f t="shared" ref="F14" si="5">E17</f>
        <v>5678617.9899999974</v>
      </c>
      <c r="G14" s="8">
        <f t="shared" ref="G14" si="6">F17</f>
        <v>5704903.7299999977</v>
      </c>
      <c r="H14" s="8">
        <f t="shared" ref="H14" si="7">G17</f>
        <v>5498121.6399999969</v>
      </c>
      <c r="I14" s="8">
        <f t="shared" ref="I14" si="8">H17</f>
        <v>5522701.6799999969</v>
      </c>
      <c r="J14" s="8">
        <f t="shared" ref="J14" si="9">I17</f>
        <v>5605603.8599999966</v>
      </c>
      <c r="K14" s="8">
        <f t="shared" ref="K14" si="10">J17</f>
        <v>5626844.9399999967</v>
      </c>
      <c r="L14" s="8">
        <f t="shared" ref="L14" si="11">K17</f>
        <v>5661318.5699999966</v>
      </c>
      <c r="M14" s="8">
        <f t="shared" ref="M14" si="12">L17</f>
        <v>5694997.3599999957</v>
      </c>
      <c r="N14" s="8">
        <f>B14</f>
        <v>5547040.6699999999</v>
      </c>
    </row>
    <row r="15" spans="1:14772" x14ac:dyDescent="0.25">
      <c r="A15" s="7" t="s">
        <v>14</v>
      </c>
      <c r="B15" s="3">
        <f>[1]Ingressos!$C$17</f>
        <v>150312.81</v>
      </c>
      <c r="C15" s="3">
        <f>[1]Ingressos!$E$17</f>
        <v>145497.01999999999</v>
      </c>
      <c r="D15" s="3">
        <f>[1]Ingressos!$G$17</f>
        <v>145497.01999999999</v>
      </c>
      <c r="E15" s="3">
        <f>[1]Ingressos!$I$17</f>
        <v>145497.01999999999</v>
      </c>
      <c r="F15" s="3">
        <f>[1]Ingressos!$K$17</f>
        <v>126078.41</v>
      </c>
      <c r="G15" s="3">
        <f>[1]Ingressos!$M$17</f>
        <v>126527.43000000001</v>
      </c>
      <c r="H15" s="3">
        <f>[3]Ingressos!$O$17</f>
        <v>126540.20999999999</v>
      </c>
      <c r="I15" s="3">
        <f>[3]Ingressos!$Q$17</f>
        <v>145792.01999999999</v>
      </c>
      <c r="J15" s="3">
        <f>[3]Ingressos!$S$17</f>
        <v>147483.84</v>
      </c>
      <c r="K15" s="3">
        <f>[3]Ingressos!$U$17</f>
        <v>145792.01999999999</v>
      </c>
      <c r="L15" s="3">
        <f>[3]Ingressos!$W$17</f>
        <v>145792.01999999999</v>
      </c>
      <c r="M15" s="25">
        <f>[3]Ingressos!$Y$17</f>
        <v>146394.75999999998</v>
      </c>
      <c r="N15" s="3">
        <f>SUM(B15:M15)</f>
        <v>1697204.58</v>
      </c>
    </row>
    <row r="16" spans="1:14772" x14ac:dyDescent="0.25">
      <c r="A16" s="7" t="s">
        <v>15</v>
      </c>
      <c r="B16" s="3">
        <f>[2]Pagaments!$C$28</f>
        <v>66412.66</v>
      </c>
      <c r="C16" s="3">
        <f>[2]Pagaments!$E$28</f>
        <v>68969.569999999992</v>
      </c>
      <c r="D16" s="3">
        <f>[2]Pagaments!$G$28</f>
        <v>194091.79</v>
      </c>
      <c r="E16" s="3">
        <f>[2]Pagaments!$I$28</f>
        <v>125752.53</v>
      </c>
      <c r="F16" s="3">
        <f>[2]Pagaments!$K$28</f>
        <v>99792.670000000013</v>
      </c>
      <c r="G16" s="3">
        <f>[2]Pagaments!$M$28</f>
        <v>333309.52</v>
      </c>
      <c r="H16" s="3">
        <f>[2]Pagaments!$O$28</f>
        <v>101960.17000000001</v>
      </c>
      <c r="I16" s="3">
        <f>[2]Pagaments!$Q$28</f>
        <v>62889.84</v>
      </c>
      <c r="J16" s="3">
        <f>[2]Pagaments!$S$28</f>
        <v>126242.76000000001</v>
      </c>
      <c r="K16" s="3">
        <f>[2]Pagaments!$U$28</f>
        <v>111318.38999999998</v>
      </c>
      <c r="L16" s="3">
        <f>[4]Pagaments!$W$28</f>
        <v>112113.23</v>
      </c>
      <c r="M16" s="3">
        <f>[4]Pagaments!$Y$28</f>
        <v>172891.76</v>
      </c>
      <c r="N16" s="3">
        <f>SUM(B16:M16)</f>
        <v>1575744.8900000001</v>
      </c>
    </row>
    <row r="17" spans="1:14" x14ac:dyDescent="0.25">
      <c r="A17" s="6" t="s">
        <v>16</v>
      </c>
      <c r="B17" s="13">
        <f>B14+B15-B16</f>
        <v>5630940.8199999994</v>
      </c>
      <c r="C17" s="13">
        <f t="shared" ref="C17:M17" si="13">C14+C15-C16</f>
        <v>5707468.2699999986</v>
      </c>
      <c r="D17" s="13">
        <f t="shared" si="13"/>
        <v>5658873.4999999981</v>
      </c>
      <c r="E17" s="13">
        <f t="shared" si="13"/>
        <v>5678617.9899999974</v>
      </c>
      <c r="F17" s="13">
        <f t="shared" si="13"/>
        <v>5704903.7299999977</v>
      </c>
      <c r="G17" s="13">
        <f t="shared" si="13"/>
        <v>5498121.6399999969</v>
      </c>
      <c r="H17" s="13">
        <f t="shared" si="13"/>
        <v>5522701.6799999969</v>
      </c>
      <c r="I17" s="13">
        <f t="shared" si="13"/>
        <v>5605603.8599999966</v>
      </c>
      <c r="J17" s="13">
        <f t="shared" si="13"/>
        <v>5626844.9399999967</v>
      </c>
      <c r="K17" s="13">
        <f t="shared" si="13"/>
        <v>5661318.5699999966</v>
      </c>
      <c r="L17" s="13">
        <f t="shared" si="13"/>
        <v>5694997.3599999957</v>
      </c>
      <c r="M17" s="13">
        <f t="shared" si="13"/>
        <v>5668500.3599999957</v>
      </c>
      <c r="N17" s="13">
        <f>N14+N15-N16</f>
        <v>5668500.3599999994</v>
      </c>
    </row>
    <row r="18" spans="1:14" x14ac:dyDescent="0.25">
      <c r="A18" s="7"/>
      <c r="B18" s="3"/>
      <c r="C18" s="3"/>
      <c r="D18" s="3"/>
      <c r="E18" s="3"/>
      <c r="F18" s="3"/>
      <c r="G18" s="3"/>
      <c r="H18" s="4"/>
      <c r="I18" s="4"/>
      <c r="J18" s="3"/>
      <c r="K18" s="3"/>
      <c r="L18" s="3"/>
      <c r="M18" s="3"/>
      <c r="N18" s="14"/>
    </row>
    <row r="19" spans="1:14" x14ac:dyDescent="0.25">
      <c r="A19" s="6" t="s">
        <v>17</v>
      </c>
      <c r="B19" s="8">
        <f>B17-B14</f>
        <v>83900.149999999441</v>
      </c>
      <c r="C19" s="8">
        <f t="shared" ref="C19:M19" si="14">C17-C14</f>
        <v>76527.449999999255</v>
      </c>
      <c r="D19" s="8">
        <f t="shared" si="14"/>
        <v>-48594.770000000484</v>
      </c>
      <c r="E19" s="8">
        <f t="shared" si="14"/>
        <v>19744.489999999292</v>
      </c>
      <c r="F19" s="8">
        <f t="shared" si="14"/>
        <v>26285.740000000224</v>
      </c>
      <c r="G19" s="8">
        <f t="shared" si="14"/>
        <v>-206782.09000000078</v>
      </c>
      <c r="H19" s="8">
        <f t="shared" si="14"/>
        <v>24580.040000000037</v>
      </c>
      <c r="I19" s="8">
        <f t="shared" si="14"/>
        <v>82902.179999999702</v>
      </c>
      <c r="J19" s="8">
        <f t="shared" si="14"/>
        <v>21241.080000000075</v>
      </c>
      <c r="K19" s="8">
        <f t="shared" si="14"/>
        <v>34473.629999999888</v>
      </c>
      <c r="L19" s="8">
        <f t="shared" si="14"/>
        <v>33678.789999999106</v>
      </c>
      <c r="M19" s="8">
        <f t="shared" si="14"/>
        <v>-26497</v>
      </c>
      <c r="N19" s="13"/>
    </row>
    <row r="20" spans="1:14" x14ac:dyDescent="0.25">
      <c r="A20" s="20"/>
      <c r="B20" s="16"/>
    </row>
    <row r="21" spans="1:14" x14ac:dyDescent="0.25">
      <c r="A21" s="15"/>
      <c r="B21" s="15"/>
    </row>
    <row r="22" spans="1:14" x14ac:dyDescent="0.25">
      <c r="A22" s="15"/>
      <c r="B22" s="15"/>
    </row>
    <row r="23" spans="1:14" x14ac:dyDescent="0.25">
      <c r="A23" s="15"/>
      <c r="B23" s="15"/>
    </row>
    <row r="24" spans="1:14" x14ac:dyDescent="0.25">
      <c r="A24" s="15"/>
      <c r="B24" s="15"/>
    </row>
  </sheetData>
  <customSheetViews>
    <customSheetView guid="{FB6C1840-092B-4DCD-B114-14127DE8C0F9}">
      <selection activeCell="C11" sqref="C11"/>
      <pageMargins left="0.7" right="0.7" top="0.75" bottom="0.75" header="0.3" footer="0.3"/>
      <pageSetup paperSize="9" orientation="portrait" horizontalDpi="300" verticalDpi="300" r:id="rId1"/>
    </customSheetView>
    <customSheetView guid="{03D5BD7D-D4D3-4AFF-8EAA-66637F997C80}">
      <selection activeCell="B12" sqref="B12"/>
      <pageMargins left="0.7" right="0.7" top="0.75" bottom="0.75" header="0.3" footer="0.3"/>
      <pageSetup paperSize="9" orientation="portrait" horizontalDpi="300" verticalDpi="300" r:id="rId2"/>
    </customSheetView>
    <customSheetView guid="{237BBFDE-1A66-42F6-95B0-2D3BC7E0F1C9}">
      <selection activeCell="N17" sqref="N17"/>
      <pageMargins left="0.7" right="0.7" top="0.75" bottom="0.75" header="0.3" footer="0.3"/>
      <pageSetup paperSize="9" orientation="portrait" horizontalDpi="300" verticalDpi="300" r:id="rId3"/>
    </customSheetView>
  </customSheetViews>
  <mergeCells count="4">
    <mergeCell ref="B3:F3"/>
    <mergeCell ref="A1:N1"/>
    <mergeCell ref="A2:N2"/>
    <mergeCell ref="A12:N12"/>
  </mergeCells>
  <pageMargins left="0.7" right="0.7" top="0.75" bottom="0.75" header="0.3" footer="0.3"/>
  <pageSetup paperSize="9" orientation="portrait" horizontalDpi="300" verticalDpi="30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4"/>
  <sheetViews>
    <sheetView workbookViewId="0">
      <selection activeCell="C15" sqref="C15"/>
    </sheetView>
  </sheetViews>
  <sheetFormatPr baseColWidth="10" defaultRowHeight="15" x14ac:dyDescent="0.25"/>
  <cols>
    <col min="1" max="1" width="19.140625" bestFit="1" customWidth="1"/>
    <col min="6" max="6" width="11.42578125" customWidth="1"/>
  </cols>
  <sheetData>
    <row r="4" spans="1:6" x14ac:dyDescent="0.25">
      <c r="A4" t="s">
        <v>13</v>
      </c>
    </row>
    <row r="5" spans="1:6" x14ac:dyDescent="0.25">
      <c r="B5" s="17" t="s">
        <v>19</v>
      </c>
    </row>
    <row r="7" spans="1:6" x14ac:dyDescent="0.25">
      <c r="B7" t="s">
        <v>20</v>
      </c>
    </row>
    <row r="14" spans="1:6" x14ac:dyDescent="0.25">
      <c r="F14" s="18"/>
    </row>
    <row r="15" spans="1:6" x14ac:dyDescent="0.25">
      <c r="F15" s="19"/>
    </row>
    <row r="16" spans="1:6" x14ac:dyDescent="0.25">
      <c r="F16" s="19"/>
    </row>
    <row r="17" spans="6:6" x14ac:dyDescent="0.25">
      <c r="F17" s="19"/>
    </row>
    <row r="19" spans="6:6" x14ac:dyDescent="0.25">
      <c r="F19" s="18"/>
    </row>
    <row r="20" spans="6:6" x14ac:dyDescent="0.25">
      <c r="F20" s="19"/>
    </row>
    <row r="21" spans="6:6" x14ac:dyDescent="0.25">
      <c r="F21" s="19"/>
    </row>
    <row r="22" spans="6:6" x14ac:dyDescent="0.25">
      <c r="F22" s="19"/>
    </row>
    <row r="24" spans="6:6" x14ac:dyDescent="0.25">
      <c r="F24" s="19"/>
    </row>
  </sheetData>
  <customSheetViews>
    <customSheetView guid="{FB6C1840-092B-4DCD-B114-14127DE8C0F9}">
      <pageMargins left="0.7" right="0.7" top="0.75" bottom="0.75" header="0.3" footer="0.3"/>
    </customSheetView>
    <customSheetView guid="{03D5BD7D-D4D3-4AFF-8EAA-66637F997C80}">
      <pageMargins left="0.7" right="0.7" top="0.75" bottom="0.75" header="0.3" footer="0.3"/>
    </customSheetView>
    <customSheetView guid="{237BBFDE-1A66-42F6-95B0-2D3BC7E0F1C9}"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previsio anual</vt:lpstr>
      <vt:lpstr>Explicacions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 Sala Curado - Barcelona</dc:creator>
  <cp:lastModifiedBy>Maria Claramunt Elías</cp:lastModifiedBy>
  <dcterms:created xsi:type="dcterms:W3CDTF">2021-01-12T10:22:49Z</dcterms:created>
  <dcterms:modified xsi:type="dcterms:W3CDTF">2021-12-23T11:18:46Z</dcterms:modified>
</cp:coreProperties>
</file>